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<sst xmlns="http://schemas.openxmlformats.org/spreadsheetml/2006/main" count="184" uniqueCount="97">
  <si>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</si>
  <si>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</si>
  <si>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</si>
  <si>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</si>
  <si>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</si>
  <si>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</si>
  <si>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</si>
  <si>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</si>
  <si>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</si>
  <si>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</si>
  <si>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</si>
  <si>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</si>
  <si>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</si>
  <si>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</si>
  <si>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</si>
  <si>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</si>
  <si>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</si>
  <si>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</si>
  <si>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</si>
  <si>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</si>
  <si>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</si>
  <si>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</si>
  <si>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</si>
  <si>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</si>
  <si>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</si>
  <si>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</si>
  <si>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</si>
  <si>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</si>
  <si>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Acquedotto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</si>
  <si>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</si>
  <si>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</si>
  <si>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</si>
  <si>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</si>
  <si>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</si>
  <si>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</si>
  <si>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</si>
  <si>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</si>
  <si>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</si>
  <si>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</si>
  <si>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</si>
  <si>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</si>
  <si>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</si>
  <si>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</si>
  <si>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</si>
  <si>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</si>
  <si>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</si>
  <si>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</si>
  <si>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</si>
  <si>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</si>
  <si>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</si>
  <si>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</si>
  <si>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</si>
  <si>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</si>
  <si>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</si>
  <si>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</si>
  <si>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</si>
  <si>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</si>
  <si>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</si>
  <si>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</si>
  <si>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</si>
  <si>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</si>
  <si>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</si>
  <si>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</si>
  <si>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</si>
  <si>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</si>
  <si>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(mln €)</t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</si>
  <si>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</si>
  <si>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</si>
  <si>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Altri costi non operativi</t>
  </si>
  <si>
    <t>3° trimestre '08</t>
  </si>
  <si>
    <t>3° trimestre '09</t>
  </si>
  <si>
    <t>Imposte del periodo</t>
  </si>
  <si>
    <t>Utile netto dell'esercizio</t>
  </si>
  <si>
    <t>g=e+f</t>
  </si>
  <si>
    <t>h=d+g</t>
  </si>
  <si>
    <t>Fognatura</t>
  </si>
  <si>
    <r>
      <t xml:space="preserve">PFN </t>
    </r>
    <r>
      <rPr>
        <i/>
        <sz val="10"/>
        <color indexed="8"/>
        <rFont val="Arial Narrow"/>
        <family val="2"/>
      </rPr>
      <t>(mln €)</t>
    </r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</si>
  <si>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</si>
  <si>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Volumi distribuiti</t>
  </si>
  <si>
    <t>Volumi venduti</t>
  </si>
  <si>
    <t xml:space="preserve">Volumi venduti </t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</si>
  <si>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</si>
  <si>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r>
      <t>Volumi distribuiti calore</t>
    </r>
    <r>
      <rPr>
        <i/>
        <sz val="10"/>
        <color indexed="8"/>
        <rFont val="Arial"/>
        <family val="2"/>
      </rPr>
      <t xml:space="preserve"> (Gwht)</t>
    </r>
  </si>
  <si>
    <t xml:space="preserve">Dati quantitativi </t>
  </si>
  <si>
    <r>
      <t xml:space="preserve">Volumi distribuiti </t>
    </r>
    <r>
      <rPr>
        <i/>
        <sz val="10"/>
        <color indexed="8"/>
        <rFont val="Arial"/>
        <family val="2"/>
      </rPr>
      <t>(mln di metri cubi)</t>
    </r>
  </si>
  <si>
    <r>
      <t xml:space="preserve">Volumi venduti </t>
    </r>
    <r>
      <rPr>
        <i/>
        <sz val="10"/>
        <color indexed="8"/>
        <rFont val="Arial"/>
        <family val="2"/>
      </rPr>
      <t>(mln di metri cubi)</t>
    </r>
  </si>
  <si>
    <r>
      <t xml:space="preserve">Dati quantitativi </t>
    </r>
    <r>
      <rPr>
        <i/>
        <sz val="10"/>
        <color indexed="8"/>
        <rFont val="Arial"/>
        <family val="2"/>
      </rPr>
      <t>(mln metri cubi)</t>
    </r>
  </si>
  <si>
    <t>Rifiuti commercializzati</t>
  </si>
  <si>
    <t>-1,5 p.p.</t>
  </si>
  <si>
    <t>-2,3 p.p.</t>
  </si>
  <si>
    <t>-4,1 p.p.</t>
  </si>
  <si>
    <t>+1,0 p.p.</t>
  </si>
  <si>
    <t>+6,9 p.p.</t>
  </si>
  <si>
    <r>
      <t xml:space="preserve">Dati quantitativi </t>
    </r>
    <r>
      <rPr>
        <i/>
        <sz val="10"/>
        <color indexed="8"/>
        <rFont val="Arial"/>
        <family val="2"/>
      </rPr>
      <t>(Gw/h)</t>
    </r>
  </si>
  <si>
    <t>Attribuibile:</t>
  </si>
  <si>
    <t>Azionisti della Controllante</t>
  </si>
  <si>
    <t>Azionisti di minoranza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</si>
</sst>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0.0%;\-0.0%"/>
    <numFmt numFmtId="198" formatCode="0.0;\(0.0\)"/>
    <numFmt numFmtId="199" formatCode="#,##0.00;\(#,##0.00\)"/>
    <numFmt numFmtId="200" formatCode="\+#,##0.000;\(#,##0.000\)"/>
    <numFmt numFmtId="201" formatCode="\+#,##0.0;\+#,##0.0"/>
    <numFmt numFmtId="202" formatCode="\-#,##0.0;\(#,##0.0\)"/>
    <numFmt numFmtId="203" formatCode="\(#,##0.0\);\+#,##0.0"/>
    <numFmt numFmtId="204" formatCode="\+#,##0;\(#,##0\)"/>
    <numFmt numFmtId="205" formatCode="#,##0.0;\-#,##0.0"/>
    <numFmt numFmtId="206" formatCode="\+#,##0.0;\-#,##0.0"/>
    <numFmt numFmtId="207" formatCode="_-* #,##0.000_-;\-* #,##0.000_-;_-* &quot;-&quot;??_-;_-@_-"/>
    <numFmt numFmtId="208" formatCode="mmm\-yyyy"/>
    <numFmt numFmtId="209" formatCode="\(0.0%\);\(0.0%\)"/>
    <numFmt numFmtId="210" formatCode="\(#,##0.0\);\(#,##0.0\)"/>
    <numFmt numFmtId="211" formatCode="\+#,##0.0%;\(0.0%\)"/>
  </numFmts>
  <fonts count="13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1" fillId="0" borderId="0" xfId="17" applyFill="1" applyBorder="1" applyProtection="1">
      <alignment/>
      <protection locked="0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15" fontId="6" fillId="3" borderId="2" xfId="0" applyNumberFormat="1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1" fontId="7" fillId="0" borderId="5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7" xfId="0" applyNumberFormat="1" applyFont="1" applyBorder="1" applyAlignment="1">
      <alignment wrapText="1"/>
    </xf>
    <xf numFmtId="180" fontId="6" fillId="0" borderId="7" xfId="18" applyNumberFormat="1" applyFont="1" applyBorder="1" applyAlignment="1">
      <alignment wrapText="1"/>
    </xf>
    <xf numFmtId="182" fontId="6" fillId="0" borderId="7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0" fontId="9" fillId="0" borderId="0" xfId="0" applyFont="1" applyAlignment="1">
      <alignment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5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73" fontId="3" fillId="3" borderId="1" xfId="17" applyNumberFormat="1" applyFont="1" applyFill="1" applyBorder="1" applyAlignment="1" applyProtection="1">
      <alignment horizontal="right" vertical="center" wrapText="1"/>
      <protection/>
    </xf>
    <xf numFmtId="0" fontId="6" fillId="3" borderId="8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7" xfId="0" applyBorder="1" applyAlignment="1">
      <alignment/>
    </xf>
    <xf numFmtId="181" fontId="7" fillId="0" borderId="5" xfId="18" applyNumberFormat="1" applyFont="1" applyBorder="1" applyAlignment="1">
      <alignment wrapText="1"/>
    </xf>
    <xf numFmtId="180" fontId="7" fillId="0" borderId="0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94" fontId="6" fillId="0" borderId="0" xfId="18" applyNumberFormat="1" applyFont="1" applyBorder="1" applyAlignment="1">
      <alignment wrapText="1"/>
    </xf>
    <xf numFmtId="187" fontId="6" fillId="0" borderId="0" xfId="18" applyNumberFormat="1" applyFont="1" applyBorder="1" applyAlignment="1">
      <alignment wrapText="1"/>
    </xf>
    <xf numFmtId="187" fontId="7" fillId="0" borderId="0" xfId="18" applyNumberFormat="1" applyFont="1" applyBorder="1" applyAlignment="1">
      <alignment wrapText="1"/>
    </xf>
    <xf numFmtId="187" fontId="6" fillId="0" borderId="7" xfId="0" applyNumberFormat="1" applyFont="1" applyBorder="1" applyAlignment="1">
      <alignment wrapText="1"/>
    </xf>
    <xf numFmtId="194" fontId="7" fillId="0" borderId="0" xfId="18" applyNumberFormat="1" applyFont="1" applyBorder="1" applyAlignment="1">
      <alignment wrapText="1"/>
    </xf>
    <xf numFmtId="194" fontId="6" fillId="0" borderId="7" xfId="18" applyNumberFormat="1" applyFont="1" applyBorder="1" applyAlignment="1">
      <alignment wrapText="1"/>
    </xf>
    <xf numFmtId="0" fontId="11" fillId="0" borderId="9" xfId="0" applyFont="1" applyBorder="1" applyAlignment="1">
      <alignment horizontal="left" wrapText="1"/>
    </xf>
    <xf numFmtId="181" fontId="11" fillId="0" borderId="6" xfId="18" applyNumberFormat="1" applyFont="1" applyBorder="1" applyAlignment="1">
      <alignment wrapText="1"/>
    </xf>
    <xf numFmtId="178" fontId="0" fillId="0" borderId="0" xfId="15" applyNumberFormat="1" applyAlignment="1">
      <alignment/>
    </xf>
    <xf numFmtId="180" fontId="11" fillId="0" borderId="7" xfId="18" applyNumberFormat="1" applyFont="1" applyBorder="1" applyAlignment="1">
      <alignment wrapText="1"/>
    </xf>
    <xf numFmtId="0" fontId="12" fillId="0" borderId="0" xfId="0" applyFont="1" applyAlignment="1">
      <alignment/>
    </xf>
    <xf numFmtId="187" fontId="6" fillId="0" borderId="0" xfId="15" applyNumberFormat="1" applyFont="1" applyBorder="1" applyAlignment="1">
      <alignment wrapText="1"/>
    </xf>
    <xf numFmtId="187" fontId="0" fillId="0" borderId="0" xfId="15" applyNumberFormat="1" applyFont="1" applyAlignment="1">
      <alignment/>
    </xf>
    <xf numFmtId="187" fontId="9" fillId="0" borderId="7" xfId="15" applyNumberFormat="1" applyFont="1" applyBorder="1" applyAlignment="1">
      <alignment wrapText="1"/>
    </xf>
    <xf numFmtId="178" fontId="0" fillId="0" borderId="7" xfId="15" applyNumberFormat="1" applyBorder="1" applyAlignment="1">
      <alignment/>
    </xf>
    <xf numFmtId="0" fontId="11" fillId="0" borderId="9" xfId="0" applyFont="1" applyBorder="1" applyAlignment="1">
      <alignment wrapText="1"/>
    </xf>
    <xf numFmtId="183" fontId="0" fillId="0" borderId="0" xfId="0" applyNumberFormat="1" applyAlignment="1">
      <alignment/>
    </xf>
    <xf numFmtId="198" fontId="6" fillId="0" borderId="0" xfId="18" applyNumberFormat="1" applyFont="1" applyBorder="1" applyAlignment="1">
      <alignment wrapText="1"/>
    </xf>
    <xf numFmtId="198" fontId="0" fillId="0" borderId="0" xfId="0" applyNumberFormat="1" applyAlignment="1">
      <alignment/>
    </xf>
    <xf numFmtId="198" fontId="6" fillId="0" borderId="7" xfId="0" applyNumberFormat="1" applyFont="1" applyBorder="1" applyAlignment="1">
      <alignment wrapText="1"/>
    </xf>
    <xf numFmtId="0" fontId="0" fillId="0" borderId="0" xfId="0" applyBorder="1" applyAlignment="1">
      <alignment/>
    </xf>
    <xf numFmtId="183" fontId="0" fillId="0" borderId="7" xfId="0" applyNumberFormat="1" applyBorder="1" applyAlignment="1">
      <alignment/>
    </xf>
    <xf numFmtId="187" fontId="0" fillId="0" borderId="0" xfId="0" applyNumberFormat="1" applyAlignment="1">
      <alignment/>
    </xf>
    <xf numFmtId="178" fontId="6" fillId="0" borderId="0" xfId="15" applyNumberFormat="1" applyFont="1" applyBorder="1" applyAlignment="1">
      <alignment wrapText="1"/>
    </xf>
    <xf numFmtId="0" fontId="12" fillId="0" borderId="6" xfId="0" applyFont="1" applyBorder="1" applyAlignment="1">
      <alignment/>
    </xf>
    <xf numFmtId="0" fontId="6" fillId="0" borderId="4" xfId="0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94" fontId="7" fillId="0" borderId="0" xfId="18" applyNumberFormat="1" applyFont="1" applyBorder="1" applyAlignment="1">
      <alignment wrapText="1"/>
    </xf>
    <xf numFmtId="182" fontId="7" fillId="0" borderId="0" xfId="15" applyNumberFormat="1" applyFont="1" applyBorder="1" applyAlignment="1">
      <alignment wrapText="1"/>
    </xf>
    <xf numFmtId="182" fontId="7" fillId="0" borderId="7" xfId="15" applyNumberFormat="1" applyFont="1" applyBorder="1" applyAlignment="1">
      <alignment wrapText="1"/>
    </xf>
    <xf numFmtId="204" fontId="7" fillId="0" borderId="7" xfId="0" applyNumberFormat="1" applyFont="1" applyBorder="1" applyAlignment="1">
      <alignment wrapText="1"/>
    </xf>
    <xf numFmtId="37" fontId="1" fillId="0" borderId="0" xfId="17" applyFont="1" applyFill="1" applyBorder="1" applyProtection="1">
      <alignment/>
      <protection locked="0"/>
    </xf>
    <xf numFmtId="205" fontId="4" fillId="0" borderId="0" xfId="15" applyNumberFormat="1" applyFont="1" applyFill="1" applyAlignment="1" applyProtection="1">
      <alignment horizontal="right" vertical="center"/>
      <protection hidden="1"/>
    </xf>
    <xf numFmtId="205" fontId="5" fillId="0" borderId="1" xfId="15" applyNumberFormat="1" applyFont="1" applyFill="1" applyBorder="1" applyAlignment="1" applyProtection="1">
      <alignment vertical="center"/>
      <protection locked="0"/>
    </xf>
    <xf numFmtId="205" fontId="2" fillId="0" borderId="1" xfId="15" applyNumberFormat="1" applyFont="1" applyFill="1" applyBorder="1" applyAlignment="1" applyProtection="1">
      <alignment horizontal="right" vertical="center"/>
      <protection hidden="1"/>
    </xf>
    <xf numFmtId="205" fontId="4" fillId="0" borderId="0" xfId="15" applyNumberFormat="1" applyFont="1" applyBorder="1" applyAlignment="1" applyProtection="1">
      <alignment vertical="center"/>
      <protection hidden="1"/>
    </xf>
    <xf numFmtId="205" fontId="2" fillId="0" borderId="0" xfId="15" applyNumberFormat="1" applyFont="1" applyBorder="1" applyAlignment="1" applyProtection="1">
      <alignment vertical="center"/>
      <protection hidden="1"/>
    </xf>
    <xf numFmtId="206" fontId="7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80" fontId="6" fillId="0" borderId="1" xfId="18" applyNumberFormat="1" applyFont="1" applyBorder="1" applyAlignment="1">
      <alignment wrapText="1"/>
    </xf>
    <xf numFmtId="187" fontId="6" fillId="0" borderId="1" xfId="0" applyNumberFormat="1" applyFont="1" applyBorder="1" applyAlignment="1">
      <alignment wrapText="1"/>
    </xf>
    <xf numFmtId="182" fontId="6" fillId="0" borderId="1" xfId="0" applyNumberFormat="1" applyFont="1" applyBorder="1" applyAlignment="1">
      <alignment wrapText="1"/>
    </xf>
    <xf numFmtId="181" fontId="6" fillId="0" borderId="11" xfId="18" applyNumberFormat="1" applyFont="1" applyBorder="1" applyAlignment="1">
      <alignment wrapText="1"/>
    </xf>
    <xf numFmtId="37" fontId="1" fillId="0" borderId="2" xfId="17" applyFill="1" applyBorder="1" applyProtection="1">
      <alignment/>
      <protection locked="0"/>
    </xf>
    <xf numFmtId="37" fontId="4" fillId="0" borderId="0" xfId="17" applyFont="1" applyFill="1" applyBorder="1" applyAlignment="1" applyProtection="1">
      <alignment horizontal="right"/>
      <protection hidden="1"/>
    </xf>
    <xf numFmtId="198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4" xfId="0" applyFont="1" applyBorder="1" applyAlignment="1">
      <alignment horizontal="left" wrapText="1"/>
    </xf>
    <xf numFmtId="37" fontId="2" fillId="3" borderId="1" xfId="17" applyFont="1" applyFill="1" applyBorder="1" applyAlignment="1" applyProtection="1">
      <alignment horizontal="left" vertical="center"/>
      <protection hidden="1"/>
    </xf>
    <xf numFmtId="172" fontId="3" fillId="3" borderId="1" xfId="17" applyNumberFormat="1" applyFont="1" applyFill="1" applyBorder="1" applyAlignment="1" applyProtection="1">
      <alignment horizontal="center" vertical="center" wrapText="1"/>
      <protection/>
    </xf>
    <xf numFmtId="172" fontId="3" fillId="3" borderId="1" xfId="17" applyNumberFormat="1" applyFont="1" applyFill="1" applyBorder="1" applyAlignment="1" applyProtection="1" quotePrefix="1">
      <alignment horizontal="center" vertical="center" wrapText="1"/>
      <protection/>
    </xf>
    <xf numFmtId="183" fontId="9" fillId="0" borderId="0" xfId="0" applyNumberFormat="1" applyFont="1" applyAlignment="1">
      <alignment/>
    </xf>
    <xf numFmtId="0" fontId="11" fillId="3" borderId="8" xfId="0" applyFont="1" applyFill="1" applyBorder="1" applyAlignment="1">
      <alignment horizontal="left" vertical="center" wrapText="1"/>
    </xf>
    <xf numFmtId="187" fontId="0" fillId="0" borderId="0" xfId="0" applyNumberFormat="1" applyFont="1" applyAlignment="1">
      <alignment/>
    </xf>
    <xf numFmtId="173" fontId="3" fillId="3" borderId="2" xfId="17" applyNumberFormat="1" applyFont="1" applyFill="1" applyBorder="1" applyAlignment="1" applyProtection="1">
      <alignment horizontal="right" vertical="center" wrapText="1"/>
      <protection/>
    </xf>
    <xf numFmtId="178" fontId="0" fillId="0" borderId="0" xfId="0" applyNumberFormat="1" applyAlignment="1">
      <alignment/>
    </xf>
    <xf numFmtId="178" fontId="12" fillId="0" borderId="0" xfId="15" applyNumberFormat="1" applyFont="1" applyBorder="1" applyAlignment="1">
      <alignment/>
    </xf>
    <xf numFmtId="0" fontId="0" fillId="0" borderId="5" xfId="0" applyBorder="1" applyAlignment="1">
      <alignment/>
    </xf>
    <xf numFmtId="194" fontId="6" fillId="0" borderId="5" xfId="18" applyNumberFormat="1" applyFont="1" applyBorder="1" applyAlignment="1">
      <alignment wrapText="1"/>
    </xf>
    <xf numFmtId="0" fontId="9" fillId="0" borderId="5" xfId="0" applyFont="1" applyBorder="1" applyAlignment="1">
      <alignment/>
    </xf>
    <xf numFmtId="194" fontId="7" fillId="0" borderId="5" xfId="18" applyNumberFormat="1" applyFont="1" applyBorder="1" applyAlignment="1">
      <alignment wrapText="1"/>
    </xf>
    <xf numFmtId="182" fontId="6" fillId="0" borderId="0" xfId="18" applyNumberFormat="1" applyFont="1" applyBorder="1" applyAlignment="1">
      <alignment wrapText="1"/>
    </xf>
    <xf numFmtId="182" fontId="7" fillId="0" borderId="0" xfId="18" applyNumberFormat="1" applyFont="1" applyBorder="1" applyAlignment="1">
      <alignment wrapText="1"/>
    </xf>
    <xf numFmtId="194" fontId="7" fillId="0" borderId="6" xfId="18" applyNumberFormat="1" applyFont="1" applyBorder="1" applyAlignment="1">
      <alignment wrapText="1"/>
    </xf>
    <xf numFmtId="182" fontId="7" fillId="0" borderId="7" xfId="18" applyNumberFormat="1" applyFont="1" applyBorder="1" applyAlignment="1">
      <alignment wrapText="1"/>
    </xf>
    <xf numFmtId="172" fontId="3" fillId="2" borderId="11" xfId="17" applyNumberFormat="1" applyFont="1" applyFill="1" applyBorder="1" applyAlignment="1" applyProtection="1" quotePrefix="1">
      <alignment horizontal="center" vertical="center" wrapText="1"/>
      <protection/>
    </xf>
    <xf numFmtId="173" fontId="3" fillId="3" borderId="11" xfId="17" applyNumberFormat="1" applyFont="1" applyFill="1" applyBorder="1" applyAlignment="1" applyProtection="1">
      <alignment horizontal="right" vertical="center" wrapText="1"/>
      <protection/>
    </xf>
    <xf numFmtId="37" fontId="1" fillId="0" borderId="3" xfId="17" applyFill="1" applyBorder="1" applyProtection="1">
      <alignment/>
      <protection locked="0"/>
    </xf>
    <xf numFmtId="37" fontId="1" fillId="0" borderId="5" xfId="17" applyFill="1" applyBorder="1" applyProtection="1">
      <alignment/>
      <protection locked="0"/>
    </xf>
    <xf numFmtId="37" fontId="5" fillId="0" borderId="11" xfId="17" applyFont="1" applyFill="1" applyBorder="1" applyProtection="1">
      <alignment/>
      <protection locked="0"/>
    </xf>
    <xf numFmtId="37" fontId="4" fillId="0" borderId="5" xfId="17" applyFont="1" applyFill="1" applyBorder="1" applyAlignment="1" applyProtection="1">
      <alignment horizontal="right"/>
      <protection hidden="1"/>
    </xf>
    <xf numFmtId="37" fontId="1" fillId="0" borderId="5" xfId="17" applyFont="1" applyFill="1" applyBorder="1" applyProtection="1">
      <alignment/>
      <protection locked="0"/>
    </xf>
    <xf numFmtId="178" fontId="0" fillId="0" borderId="7" xfId="15" applyNumberFormat="1" applyFont="1" applyFill="1" applyBorder="1" applyAlignment="1">
      <alignment/>
    </xf>
    <xf numFmtId="180" fontId="11" fillId="0" borderId="7" xfId="18" applyNumberFormat="1" applyFont="1" applyFill="1" applyBorder="1" applyAlignment="1" quotePrefix="1">
      <alignment horizontal="right" wrapText="1"/>
    </xf>
    <xf numFmtId="187" fontId="6" fillId="0" borderId="0" xfId="18" applyNumberFormat="1" applyFont="1" applyFill="1" applyBorder="1" applyAlignment="1">
      <alignment wrapText="1"/>
    </xf>
    <xf numFmtId="187" fontId="7" fillId="0" borderId="0" xfId="18" applyNumberFormat="1" applyFont="1" applyFill="1" applyBorder="1" applyAlignment="1">
      <alignment wrapText="1"/>
    </xf>
    <xf numFmtId="187" fontId="6" fillId="0" borderId="7" xfId="0" applyNumberFormat="1" applyFont="1" applyFill="1" applyBorder="1" applyAlignment="1">
      <alignment wrapText="1"/>
    </xf>
    <xf numFmtId="187" fontId="7" fillId="0" borderId="7" xfId="18" applyNumberFormat="1" applyFont="1" applyFill="1" applyBorder="1" applyAlignment="1">
      <alignment wrapText="1"/>
    </xf>
    <xf numFmtId="187" fontId="9" fillId="0" borderId="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9" fillId="0" borderId="7" xfId="15" applyNumberFormat="1" applyFont="1" applyFill="1" applyBorder="1" applyAlignment="1">
      <alignment wrapText="1"/>
    </xf>
    <xf numFmtId="178" fontId="0" fillId="0" borderId="0" xfId="15" applyNumberFormat="1" applyFill="1" applyAlignment="1">
      <alignment/>
    </xf>
    <xf numFmtId="178" fontId="0" fillId="0" borderId="0" xfId="15" applyNumberFormat="1" applyFill="1" applyBorder="1" applyAlignment="1">
      <alignment/>
    </xf>
    <xf numFmtId="178" fontId="0" fillId="0" borderId="7" xfId="15" applyNumberFormat="1" applyFill="1" applyBorder="1" applyAlignment="1">
      <alignment/>
    </xf>
    <xf numFmtId="198" fontId="6" fillId="0" borderId="0" xfId="18" applyNumberFormat="1" applyFont="1" applyFill="1" applyBorder="1" applyAlignment="1">
      <alignment wrapText="1"/>
    </xf>
    <xf numFmtId="198" fontId="0" fillId="0" borderId="0" xfId="0" applyNumberFormat="1" applyFill="1" applyAlignment="1">
      <alignment/>
    </xf>
    <xf numFmtId="198" fontId="0" fillId="0" borderId="0" xfId="0" applyNumberFormat="1" applyFill="1" applyBorder="1" applyAlignment="1">
      <alignment/>
    </xf>
    <xf numFmtId="198" fontId="6" fillId="0" borderId="7" xfId="0" applyNumberFormat="1" applyFont="1" applyFill="1" applyBorder="1" applyAlignment="1">
      <alignment wrapText="1"/>
    </xf>
    <xf numFmtId="183" fontId="0" fillId="0" borderId="0" xfId="0" applyNumberFormat="1" applyFill="1" applyAlignment="1">
      <alignment/>
    </xf>
    <xf numFmtId="183" fontId="0" fillId="0" borderId="7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187" fontId="6" fillId="0" borderId="1" xfId="0" applyNumberFormat="1" applyFont="1" applyFill="1" applyBorder="1" applyAlignment="1">
      <alignment wrapText="1"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2" fontId="7" fillId="0" borderId="0" xfId="18" applyNumberFormat="1" applyFont="1" applyFill="1" applyBorder="1" applyAlignment="1">
      <alignment wrapText="1"/>
    </xf>
    <xf numFmtId="182" fontId="7" fillId="0" borderId="7" xfId="0" applyNumberFormat="1" applyFont="1" applyFill="1" applyBorder="1" applyAlignment="1">
      <alignment wrapText="1"/>
    </xf>
    <xf numFmtId="194" fontId="7" fillId="0" borderId="6" xfId="18" applyNumberFormat="1" applyFont="1" applyBorder="1" applyAlignment="1">
      <alignment wrapText="1"/>
    </xf>
    <xf numFmtId="209" fontId="7" fillId="0" borderId="5" xfId="18" applyNumberFormat="1" applyFont="1" applyBorder="1" applyAlignment="1">
      <alignment wrapText="1"/>
    </xf>
    <xf numFmtId="201" fontId="7" fillId="0" borderId="0" xfId="18" applyNumberFormat="1" applyFont="1" applyBorder="1" applyAlignment="1">
      <alignment wrapText="1"/>
    </xf>
    <xf numFmtId="201" fontId="7" fillId="0" borderId="7" xfId="18" applyNumberFormat="1" applyFont="1" applyBorder="1" applyAlignment="1">
      <alignment wrapText="1"/>
    </xf>
    <xf numFmtId="210" fontId="7" fillId="0" borderId="0" xfId="18" applyNumberFormat="1" applyFont="1" applyBorder="1" applyAlignment="1">
      <alignment wrapText="1"/>
    </xf>
    <xf numFmtId="211" fontId="6" fillId="0" borderId="6" xfId="18" applyNumberFormat="1" applyFont="1" applyBorder="1" applyAlignment="1">
      <alignment wrapText="1"/>
    </xf>
    <xf numFmtId="203" fontId="7" fillId="0" borderId="0" xfId="18" applyNumberFormat="1" applyFont="1" applyBorder="1" applyAlignment="1">
      <alignment wrapText="1"/>
    </xf>
    <xf numFmtId="37" fontId="5" fillId="0" borderId="2" xfId="17" applyFont="1" applyFill="1" applyBorder="1" applyProtection="1">
      <alignment/>
      <protection locked="0"/>
    </xf>
    <xf numFmtId="37" fontId="5" fillId="0" borderId="3" xfId="17" applyFont="1" applyFill="1" applyBorder="1" applyProtection="1">
      <alignment/>
      <protection locked="0"/>
    </xf>
    <xf numFmtId="172" fontId="3" fillId="0" borderId="12" xfId="17" applyNumberFormat="1" applyFont="1" applyFill="1" applyBorder="1" applyAlignment="1" applyProtection="1" quotePrefix="1">
      <alignment horizontal="center" vertical="center" wrapText="1"/>
      <protection/>
    </xf>
    <xf numFmtId="173" fontId="3" fillId="0" borderId="12" xfId="17" applyNumberFormat="1" applyFont="1" applyFill="1" applyBorder="1" applyAlignment="1" applyProtection="1">
      <alignment horizontal="right" vertical="center" wrapText="1"/>
      <protection/>
    </xf>
    <xf numFmtId="37" fontId="1" fillId="0" borderId="12" xfId="17" applyFill="1" applyBorder="1" applyProtection="1">
      <alignment/>
      <protection locked="0"/>
    </xf>
    <xf numFmtId="0" fontId="0" fillId="0" borderId="12" xfId="0" applyBorder="1" applyAlignment="1">
      <alignment/>
    </xf>
    <xf numFmtId="37" fontId="5" fillId="0" borderId="12" xfId="17" applyFont="1" applyFill="1" applyBorder="1" applyProtection="1">
      <alignment/>
      <protection locked="0"/>
    </xf>
    <xf numFmtId="37" fontId="4" fillId="0" borderId="12" xfId="17" applyFont="1" applyFill="1" applyBorder="1" applyAlignment="1" applyProtection="1">
      <alignment horizontal="right"/>
      <protection hidden="1"/>
    </xf>
    <xf numFmtId="37" fontId="1" fillId="0" borderId="12" xfId="17" applyFont="1" applyFill="1" applyBorder="1" applyProtection="1">
      <alignment/>
      <protection locked="0"/>
    </xf>
    <xf numFmtId="37" fontId="1" fillId="0" borderId="7" xfId="17" applyFill="1" applyBorder="1" applyProtection="1">
      <alignment/>
      <protection locked="0"/>
    </xf>
    <xf numFmtId="37" fontId="1" fillId="0" borderId="6" xfId="17" applyFill="1" applyBorder="1" applyProtection="1">
      <alignment/>
      <protection locked="0"/>
    </xf>
    <xf numFmtId="37" fontId="2" fillId="2" borderId="10" xfId="17" applyFont="1" applyFill="1" applyBorder="1" applyAlignment="1" applyProtection="1">
      <alignment horizontal="left" vertical="center"/>
      <protection hidden="1"/>
    </xf>
    <xf numFmtId="37" fontId="4" fillId="3" borderId="10" xfId="17" applyFont="1" applyFill="1" applyBorder="1" applyAlignment="1" applyProtection="1">
      <alignment horizontal="left" vertical="center" wrapText="1"/>
      <protection hidden="1"/>
    </xf>
    <xf numFmtId="37" fontId="4" fillId="0" borderId="4" xfId="17" applyFont="1" applyBorder="1" applyAlignment="1" applyProtection="1">
      <alignment wrapText="1"/>
      <protection hidden="1"/>
    </xf>
    <xf numFmtId="37" fontId="10" fillId="0" borderId="4" xfId="17" applyFont="1" applyBorder="1" applyAlignment="1" applyProtection="1" quotePrefix="1">
      <alignment horizontal="left" wrapText="1"/>
      <protection hidden="1"/>
    </xf>
    <xf numFmtId="37" fontId="2" fillId="0" borderId="10" xfId="17" applyFont="1" applyBorder="1" applyAlignment="1" applyProtection="1">
      <alignment wrapText="1"/>
      <protection hidden="1"/>
    </xf>
    <xf numFmtId="37" fontId="2" fillId="0" borderId="4" xfId="17" applyFont="1" applyBorder="1" applyAlignment="1" applyProtection="1">
      <alignment wrapText="1"/>
      <protection hidden="1"/>
    </xf>
    <xf numFmtId="37" fontId="4" fillId="0" borderId="4" xfId="17" applyFont="1" applyBorder="1" applyAlignment="1" applyProtection="1">
      <alignment wrapText="1"/>
      <protection hidden="1"/>
    </xf>
    <xf numFmtId="37" fontId="4" fillId="0" borderId="9" xfId="17" applyFont="1" applyBorder="1" applyAlignment="1" applyProtection="1">
      <alignment wrapText="1"/>
      <protection hidden="1"/>
    </xf>
    <xf numFmtId="172" fontId="3" fillId="2" borderId="10" xfId="17" applyNumberFormat="1" applyFont="1" applyFill="1" applyBorder="1" applyAlignment="1" applyProtection="1" quotePrefix="1">
      <alignment horizontal="center" vertical="center" wrapText="1"/>
      <protection/>
    </xf>
    <xf numFmtId="173" fontId="3" fillId="3" borderId="10" xfId="17" applyNumberFormat="1" applyFont="1" applyFill="1" applyBorder="1" applyAlignment="1" applyProtection="1">
      <alignment horizontal="right" vertical="center" wrapText="1"/>
      <protection/>
    </xf>
    <xf numFmtId="37" fontId="1" fillId="0" borderId="8" xfId="17" applyFill="1" applyBorder="1" applyProtection="1">
      <alignment/>
      <protection locked="0"/>
    </xf>
    <xf numFmtId="37" fontId="1" fillId="0" borderId="4" xfId="17" applyFill="1" applyBorder="1" applyProtection="1">
      <alignment/>
      <protection locked="0"/>
    </xf>
    <xf numFmtId="0" fontId="0" fillId="0" borderId="4" xfId="0" applyBorder="1" applyAlignment="1">
      <alignment/>
    </xf>
    <xf numFmtId="37" fontId="5" fillId="0" borderId="10" xfId="17" applyFont="1" applyFill="1" applyBorder="1" applyProtection="1">
      <alignment/>
      <protection locked="0"/>
    </xf>
    <xf numFmtId="37" fontId="4" fillId="0" borderId="4" xfId="17" applyFont="1" applyFill="1" applyBorder="1" applyAlignment="1" applyProtection="1">
      <alignment horizontal="right"/>
      <protection hidden="1"/>
    </xf>
    <xf numFmtId="37" fontId="1" fillId="0" borderId="4" xfId="17" applyFont="1" applyFill="1" applyBorder="1" applyProtection="1">
      <alignment/>
      <protection locked="0"/>
    </xf>
    <xf numFmtId="37" fontId="5" fillId="0" borderId="8" xfId="17" applyFont="1" applyFill="1" applyBorder="1" applyProtection="1">
      <alignment/>
      <protection locked="0"/>
    </xf>
    <xf numFmtId="37" fontId="1" fillId="0" borderId="9" xfId="17" applyFill="1" applyBorder="1" applyProtection="1">
      <alignment/>
      <protection locked="0"/>
    </xf>
    <xf numFmtId="182" fontId="11" fillId="0" borderId="0" xfId="18" applyNumberFormat="1" applyFont="1" applyBorder="1" applyAlignment="1">
      <alignment wrapText="1"/>
    </xf>
    <xf numFmtId="181" fontId="11" fillId="0" borderId="5" xfId="18" applyNumberFormat="1" applyFont="1" applyBorder="1" applyAlignment="1">
      <alignment wrapText="1"/>
    </xf>
    <xf numFmtId="187" fontId="11" fillId="0" borderId="0" xfId="18" applyNumberFormat="1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1</xdr:col>
      <xdr:colOff>676275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5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50.7109375" style="0" customWidth="1"/>
    <col min="2" max="2" width="13.57421875" style="0" customWidth="1"/>
    <col min="3" max="3" width="13.140625" style="0" customWidth="1"/>
    <col min="4" max="4" width="2.421875" style="0" customWidth="1"/>
    <col min="5" max="5" width="15.00390625" style="0" customWidth="1"/>
    <col min="6" max="6" width="13.57421875" style="0" customWidth="1"/>
    <col min="7" max="7" width="14.57421875" style="0" customWidth="1"/>
  </cols>
  <sheetData>
    <row r="3" ht="25.5" customHeight="1"/>
    <row r="4" spans="1:6" ht="12.75">
      <c r="A4" s="166" t="s">
        <v>16</v>
      </c>
      <c r="B4" s="1"/>
      <c r="C4" s="1"/>
      <c r="D4" s="157"/>
      <c r="E4" s="174"/>
      <c r="F4" s="115"/>
    </row>
    <row r="5" spans="1:6" ht="15" customHeight="1">
      <c r="A5" s="167" t="s">
        <v>0</v>
      </c>
      <c r="B5" s="35">
        <v>40086</v>
      </c>
      <c r="C5" s="35">
        <v>39721</v>
      </c>
      <c r="D5" s="158"/>
      <c r="E5" s="175" t="s">
        <v>70</v>
      </c>
      <c r="F5" s="116" t="s">
        <v>69</v>
      </c>
    </row>
    <row r="6" spans="1:6" ht="12.75">
      <c r="A6" s="168" t="s">
        <v>1</v>
      </c>
      <c r="B6" s="93">
        <v>3064861</v>
      </c>
      <c r="C6" s="93">
        <v>2556516</v>
      </c>
      <c r="D6" s="159"/>
      <c r="E6" s="176">
        <v>918814</v>
      </c>
      <c r="F6" s="117">
        <v>804135</v>
      </c>
    </row>
    <row r="7" spans="1:6" ht="13.5" customHeight="1">
      <c r="A7" s="168" t="s">
        <v>2</v>
      </c>
      <c r="B7" s="2">
        <v>1809</v>
      </c>
      <c r="C7" s="2">
        <v>7032</v>
      </c>
      <c r="D7" s="159"/>
      <c r="E7" s="177">
        <v>1013</v>
      </c>
      <c r="F7" s="118">
        <v>4830</v>
      </c>
    </row>
    <row r="8" spans="1:6" ht="12.75">
      <c r="A8" s="168" t="s">
        <v>3</v>
      </c>
      <c r="B8" s="2">
        <v>54287</v>
      </c>
      <c r="C8" s="2">
        <v>39536</v>
      </c>
      <c r="D8" s="159"/>
      <c r="E8" s="177">
        <v>23276</v>
      </c>
      <c r="F8" s="118">
        <v>9943</v>
      </c>
    </row>
    <row r="9" spans="1:6" ht="12.75">
      <c r="A9" s="168" t="s">
        <v>4</v>
      </c>
      <c r="B9" s="2">
        <v>-2041019</v>
      </c>
      <c r="C9" s="2">
        <v>-1616782</v>
      </c>
      <c r="D9" s="159"/>
      <c r="E9" s="177">
        <v>-591744</v>
      </c>
      <c r="F9" s="118">
        <v>-520338</v>
      </c>
    </row>
    <row r="10" spans="1:6" ht="12.75">
      <c r="A10" s="169" t="s">
        <v>5</v>
      </c>
      <c r="B10" s="2"/>
      <c r="C10" s="2"/>
      <c r="D10" s="159"/>
      <c r="E10" s="177"/>
      <c r="F10" s="118"/>
    </row>
    <row r="11" spans="1:6" ht="12.75">
      <c r="A11" s="168" t="s">
        <v>6</v>
      </c>
      <c r="B11" s="2">
        <v>-560701</v>
      </c>
      <c r="C11" s="2">
        <v>-530417</v>
      </c>
      <c r="D11" s="159"/>
      <c r="E11" s="177">
        <v>-193502</v>
      </c>
      <c r="F11" s="118">
        <v>-174641</v>
      </c>
    </row>
    <row r="12" spans="1:6" ht="12.75">
      <c r="A12" s="168" t="s">
        <v>7</v>
      </c>
      <c r="B12" s="2">
        <v>-261068</v>
      </c>
      <c r="C12" s="2">
        <v>-250542</v>
      </c>
      <c r="D12" s="159"/>
      <c r="E12" s="177">
        <v>-82706</v>
      </c>
      <c r="F12" s="118">
        <v>-77647</v>
      </c>
    </row>
    <row r="13" spans="1:6" ht="12.75">
      <c r="A13" s="168" t="s">
        <v>8</v>
      </c>
      <c r="B13" s="2">
        <v>-196820</v>
      </c>
      <c r="C13" s="2">
        <v>-170381</v>
      </c>
      <c r="D13" s="159"/>
      <c r="E13" s="177">
        <v>-69140</v>
      </c>
      <c r="F13" s="118">
        <v>-55477</v>
      </c>
    </row>
    <row r="14" spans="1:6" ht="12.75">
      <c r="A14" s="168" t="s">
        <v>9</v>
      </c>
      <c r="B14" s="2">
        <v>-25636</v>
      </c>
      <c r="C14" s="2">
        <v>-29482</v>
      </c>
      <c r="D14" s="159"/>
      <c r="E14" s="177">
        <v>-9616</v>
      </c>
      <c r="F14" s="118">
        <v>-9963</v>
      </c>
    </row>
    <row r="15" spans="1:6" ht="12.75">
      <c r="A15" s="168" t="s">
        <v>10</v>
      </c>
      <c r="B15" s="2">
        <v>157565</v>
      </c>
      <c r="C15" s="2">
        <v>174498</v>
      </c>
      <c r="D15" s="159"/>
      <c r="E15" s="177">
        <v>53221</v>
      </c>
      <c r="F15" s="118">
        <v>56465</v>
      </c>
    </row>
    <row r="16" spans="1:6" ht="12.75">
      <c r="A16" s="168"/>
      <c r="B16" s="70"/>
      <c r="C16" s="70"/>
      <c r="D16" s="160"/>
      <c r="E16" s="178"/>
      <c r="F16" s="107"/>
    </row>
    <row r="17" spans="1:6" ht="12.75">
      <c r="A17" s="170" t="s">
        <v>11</v>
      </c>
      <c r="B17" s="3">
        <f>SUM(B6:B15)</f>
        <v>193278</v>
      </c>
      <c r="C17" s="3">
        <f>SUM(C6:C15)</f>
        <v>179978</v>
      </c>
      <c r="D17" s="161"/>
      <c r="E17" s="179">
        <f>SUM(E6:E15)</f>
        <v>49616</v>
      </c>
      <c r="F17" s="119">
        <f>SUM(F6:F15)</f>
        <v>37307</v>
      </c>
    </row>
    <row r="18" spans="1:6" ht="12.75">
      <c r="A18" s="168"/>
      <c r="B18" s="70"/>
      <c r="C18" s="70"/>
      <c r="D18" s="160"/>
      <c r="E18" s="178"/>
      <c r="F18" s="107"/>
    </row>
    <row r="19" spans="1:6" ht="12.75">
      <c r="A19" s="168" t="s">
        <v>12</v>
      </c>
      <c r="B19" s="94">
        <v>2003</v>
      </c>
      <c r="C19" s="94">
        <v>1080</v>
      </c>
      <c r="D19" s="162"/>
      <c r="E19" s="180">
        <v>-9</v>
      </c>
      <c r="F19" s="120">
        <v>383</v>
      </c>
    </row>
    <row r="20" spans="1:6" ht="12.75">
      <c r="A20" s="168" t="s">
        <v>13</v>
      </c>
      <c r="B20" s="94">
        <v>18970</v>
      </c>
      <c r="C20" s="94">
        <v>13022</v>
      </c>
      <c r="D20" s="162"/>
      <c r="E20" s="180">
        <v>13199</v>
      </c>
      <c r="F20" s="120">
        <v>1713</v>
      </c>
    </row>
    <row r="21" spans="1:6" ht="12.75">
      <c r="A21" s="168" t="s">
        <v>14</v>
      </c>
      <c r="B21" s="94">
        <v>-106751</v>
      </c>
      <c r="C21" s="94">
        <v>-91546</v>
      </c>
      <c r="D21" s="162"/>
      <c r="E21" s="180">
        <v>-47149</v>
      </c>
      <c r="F21" s="120">
        <v>-27974</v>
      </c>
    </row>
    <row r="22" spans="1:6" ht="12.75">
      <c r="A22" s="168"/>
      <c r="B22" s="94"/>
      <c r="C22" s="94"/>
      <c r="D22" s="162"/>
      <c r="E22" s="178"/>
      <c r="F22" s="107"/>
    </row>
    <row r="23" spans="1:6" ht="12.75">
      <c r="A23" s="170" t="s">
        <v>67</v>
      </c>
      <c r="B23" s="3">
        <f>SUM(B19:B21)</f>
        <v>-85778</v>
      </c>
      <c r="C23" s="3">
        <f>SUM(C19:C21)</f>
        <v>-77444</v>
      </c>
      <c r="D23" s="161"/>
      <c r="E23" s="179">
        <f>SUM(E19:E21)</f>
        <v>-33959</v>
      </c>
      <c r="F23" s="119">
        <f>SUM(F19:F21)</f>
        <v>-25878</v>
      </c>
    </row>
    <row r="24" spans="1:6" ht="12.75">
      <c r="A24" s="171"/>
      <c r="B24" s="4"/>
      <c r="C24" s="4"/>
      <c r="D24" s="161"/>
      <c r="E24" s="178"/>
      <c r="F24" s="107"/>
    </row>
    <row r="25" spans="1:6" ht="12.75">
      <c r="A25" s="172" t="s">
        <v>68</v>
      </c>
      <c r="B25" s="81">
        <v>-15705</v>
      </c>
      <c r="C25" s="81">
        <v>-5611</v>
      </c>
      <c r="D25" s="163"/>
      <c r="E25" s="181">
        <v>-12976</v>
      </c>
      <c r="F25" s="121">
        <v>0</v>
      </c>
    </row>
    <row r="26" spans="1:6" ht="12.75">
      <c r="A26" s="168"/>
      <c r="B26" s="70"/>
      <c r="C26" s="70"/>
      <c r="D26" s="160"/>
      <c r="E26" s="178"/>
      <c r="F26" s="107"/>
    </row>
    <row r="27" spans="1:6" ht="12.75">
      <c r="A27" s="170" t="s">
        <v>15</v>
      </c>
      <c r="B27" s="3">
        <f>B17+B23+B25</f>
        <v>91795</v>
      </c>
      <c r="C27" s="3">
        <f>C17+C23+C25</f>
        <v>96923</v>
      </c>
      <c r="D27" s="161"/>
      <c r="E27" s="179">
        <f>E17+E23+E25</f>
        <v>2681</v>
      </c>
      <c r="F27" s="119">
        <f>F17+F23+F25</f>
        <v>11429</v>
      </c>
    </row>
    <row r="28" spans="1:6" ht="12.75">
      <c r="A28" s="171"/>
      <c r="B28" s="4"/>
      <c r="C28" s="4"/>
      <c r="D28" s="161"/>
      <c r="E28" s="178"/>
      <c r="F28" s="107"/>
    </row>
    <row r="29" spans="1:6" ht="12.75">
      <c r="A29" s="172" t="s">
        <v>71</v>
      </c>
      <c r="B29" s="81">
        <v>-42536</v>
      </c>
      <c r="C29" s="81">
        <v>-40417</v>
      </c>
      <c r="D29" s="163"/>
      <c r="E29" s="181">
        <v>-5243</v>
      </c>
      <c r="F29" s="121">
        <f>C29+35909</f>
        <v>-4508</v>
      </c>
    </row>
    <row r="30" spans="1:6" ht="12.75">
      <c r="A30" s="171"/>
      <c r="B30" s="4"/>
      <c r="C30" s="4"/>
      <c r="D30" s="161"/>
      <c r="E30" s="178"/>
      <c r="F30" s="107"/>
    </row>
    <row r="31" spans="1:6" ht="12.75">
      <c r="A31" s="170" t="s">
        <v>72</v>
      </c>
      <c r="B31" s="3">
        <f>SUM(B27+B29)</f>
        <v>49259</v>
      </c>
      <c r="C31" s="3">
        <f>SUM(C27+C29)</f>
        <v>56506</v>
      </c>
      <c r="D31" s="161"/>
      <c r="E31" s="179">
        <f>E27+E29</f>
        <v>-2562</v>
      </c>
      <c r="F31" s="119">
        <f>F27+F29</f>
        <v>6921</v>
      </c>
    </row>
    <row r="32" spans="1:6" ht="6.75" customHeight="1">
      <c r="A32" s="171"/>
      <c r="B32" s="155"/>
      <c r="C32" s="155"/>
      <c r="D32" s="161"/>
      <c r="E32" s="182"/>
      <c r="F32" s="156"/>
    </row>
    <row r="33" spans="1:6" ht="12.75">
      <c r="A33" s="172" t="s">
        <v>94</v>
      </c>
      <c r="B33" s="70"/>
      <c r="C33" s="70"/>
      <c r="D33" s="160"/>
      <c r="E33" s="178"/>
      <c r="F33" s="107"/>
    </row>
    <row r="34" spans="1:6" ht="12.75">
      <c r="A34" s="172" t="s">
        <v>95</v>
      </c>
      <c r="B34" s="2">
        <v>42042</v>
      </c>
      <c r="C34" s="2">
        <v>46155</v>
      </c>
      <c r="D34" s="160"/>
      <c r="E34" s="177">
        <v>-4727</v>
      </c>
      <c r="F34" s="118">
        <v>4953</v>
      </c>
    </row>
    <row r="35" spans="1:6" ht="12.75">
      <c r="A35" s="173" t="s">
        <v>96</v>
      </c>
      <c r="B35" s="164">
        <v>7217</v>
      </c>
      <c r="C35" s="164">
        <v>10351</v>
      </c>
      <c r="D35" s="160"/>
      <c r="E35" s="183">
        <v>2165</v>
      </c>
      <c r="F35" s="165">
        <v>1968</v>
      </c>
    </row>
  </sheetData>
  <printOptions/>
  <pageMargins left="0.75" right="0.75" top="0.31" bottom="1" header="0.2" footer="0.5"/>
  <pageSetup horizontalDpi="600" verticalDpi="600" orientation="landscape" paperSize="9" r:id="rId2"/>
  <ignoredErrors>
    <ignoredError sqref="C17 B17:B31" formulaRange="1" unlockedFormula="1"/>
    <ignoredError sqref="C27 C23 C31 F29:F31 C29:C30 F23 F24 F26 F17:F22 F27 E17:E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2"/>
  <sheetViews>
    <sheetView workbookViewId="0" topLeftCell="A1">
      <selection activeCell="D30" sqref="D30"/>
    </sheetView>
  </sheetViews>
  <sheetFormatPr defaultColWidth="9.140625" defaultRowHeight="12.75"/>
  <cols>
    <col min="1" max="1" width="8.421875" style="0" bestFit="1" customWidth="1"/>
    <col min="2" max="2" width="46.7109375" style="0" customWidth="1"/>
    <col min="3" max="4" width="18.7109375" style="0" customWidth="1"/>
    <col min="5" max="5" width="18.421875" style="0" customWidth="1"/>
  </cols>
  <sheetData>
    <row r="5" spans="1:4" ht="18" customHeight="1">
      <c r="A5" s="98"/>
      <c r="B5" s="98" t="s">
        <v>76</v>
      </c>
      <c r="C5" s="100">
        <v>40086</v>
      </c>
      <c r="D5" s="99">
        <v>39813</v>
      </c>
    </row>
    <row r="6" spans="1:4" ht="12.75">
      <c r="A6" s="48" t="s">
        <v>43</v>
      </c>
      <c r="B6" s="15" t="s">
        <v>44</v>
      </c>
      <c r="C6" s="18">
        <v>148.6</v>
      </c>
      <c r="D6" s="18">
        <v>193.6</v>
      </c>
    </row>
    <row r="7" spans="1:4" ht="12.75">
      <c r="A7" s="48"/>
      <c r="B7" s="6"/>
      <c r="C7" s="13"/>
      <c r="D7" s="13"/>
    </row>
    <row r="8" spans="1:4" s="14" customFormat="1" ht="12.75">
      <c r="A8" s="49" t="s">
        <v>51</v>
      </c>
      <c r="B8" s="17" t="s">
        <v>45</v>
      </c>
      <c r="C8" s="16">
        <v>18.6</v>
      </c>
      <c r="D8" s="16">
        <v>6.8</v>
      </c>
    </row>
    <row r="9" spans="1:4" ht="12.75">
      <c r="A9" s="48"/>
      <c r="B9" s="6"/>
      <c r="C9" s="13"/>
      <c r="D9" s="13"/>
    </row>
    <row r="10" spans="1:4" ht="12.75">
      <c r="A10" s="48"/>
      <c r="B10" s="6" t="s">
        <v>46</v>
      </c>
      <c r="C10" s="82">
        <v>-275.5</v>
      </c>
      <c r="D10" s="82">
        <v>-109.7</v>
      </c>
    </row>
    <row r="11" spans="1:4" ht="12.75">
      <c r="A11" s="48"/>
      <c r="B11" s="6" t="s">
        <v>47</v>
      </c>
      <c r="C11" s="82">
        <v>-73.3</v>
      </c>
      <c r="D11" s="82">
        <v>-79.3</v>
      </c>
    </row>
    <row r="12" spans="1:4" ht="12.75">
      <c r="A12" s="48"/>
      <c r="B12" s="6" t="s">
        <v>48</v>
      </c>
      <c r="C12" s="82">
        <v>-14.2</v>
      </c>
      <c r="D12" s="82">
        <v>-15</v>
      </c>
    </row>
    <row r="13" spans="1:4" ht="12.75">
      <c r="A13" s="48"/>
      <c r="B13" s="6" t="s">
        <v>49</v>
      </c>
      <c r="C13" s="82">
        <v>-5.1</v>
      </c>
      <c r="D13" s="82">
        <v>-4.7</v>
      </c>
    </row>
    <row r="14" spans="1:4" ht="12.75">
      <c r="A14" s="48"/>
      <c r="B14" s="6"/>
      <c r="C14" s="82"/>
      <c r="D14" s="82"/>
    </row>
    <row r="15" spans="1:4" ht="12.75">
      <c r="A15" s="48" t="s">
        <v>52</v>
      </c>
      <c r="B15" s="15" t="s">
        <v>50</v>
      </c>
      <c r="C15" s="83">
        <f>SUM(C10:C13)</f>
        <v>-368.1</v>
      </c>
      <c r="D15" s="83">
        <f>SUM(D10:D13)</f>
        <v>-208.7</v>
      </c>
    </row>
    <row r="16" spans="2:4" ht="12.75">
      <c r="B16" s="6"/>
      <c r="C16" s="82"/>
      <c r="D16" s="82"/>
    </row>
    <row r="17" spans="1:4" ht="12.75">
      <c r="A17" t="s">
        <v>53</v>
      </c>
      <c r="B17" s="15" t="s">
        <v>54</v>
      </c>
      <c r="C17" s="84">
        <f>+C15+C8+C6</f>
        <v>-200.9</v>
      </c>
      <c r="D17" s="84">
        <f>+D15+D8+D6</f>
        <v>-8.299999999999983</v>
      </c>
    </row>
    <row r="18" spans="2:4" ht="12.75">
      <c r="B18" s="5"/>
      <c r="C18" s="82"/>
      <c r="D18" s="82"/>
    </row>
    <row r="19" spans="1:4" ht="12.75">
      <c r="A19" s="48" t="s">
        <v>55</v>
      </c>
      <c r="B19" s="15" t="s">
        <v>56</v>
      </c>
      <c r="C19" s="84">
        <v>8.9</v>
      </c>
      <c r="D19" s="84">
        <v>8.5</v>
      </c>
    </row>
    <row r="20" spans="1:4" ht="12.75">
      <c r="A20" s="48"/>
      <c r="B20" s="6"/>
      <c r="C20" s="82"/>
      <c r="D20" s="82"/>
    </row>
    <row r="21" spans="1:4" ht="12.75">
      <c r="A21" s="48"/>
      <c r="B21" s="6" t="s">
        <v>58</v>
      </c>
      <c r="C21" s="82">
        <v>-418.8</v>
      </c>
      <c r="D21" s="82">
        <v>-439.4</v>
      </c>
    </row>
    <row r="22" spans="1:4" ht="12.75">
      <c r="A22" s="48"/>
      <c r="B22" s="6" t="s">
        <v>59</v>
      </c>
      <c r="C22" s="82">
        <v>-1152.2</v>
      </c>
      <c r="D22" s="82">
        <v>-999.7</v>
      </c>
    </row>
    <row r="23" spans="1:4" ht="12.75">
      <c r="A23" s="48"/>
      <c r="B23" s="6" t="s">
        <v>60</v>
      </c>
      <c r="C23" s="82">
        <v>-121</v>
      </c>
      <c r="D23" s="82">
        <v>-121.4</v>
      </c>
    </row>
    <row r="24" spans="1:4" ht="12.75">
      <c r="A24" s="48"/>
      <c r="B24" s="19" t="s">
        <v>61</v>
      </c>
      <c r="C24" s="82">
        <v>-13</v>
      </c>
      <c r="D24" s="85">
        <v>-11.2</v>
      </c>
    </row>
    <row r="25" spans="1:3" ht="12.75">
      <c r="A25" s="48"/>
      <c r="C25" s="85"/>
    </row>
    <row r="26" spans="1:4" ht="12.75">
      <c r="A26" s="48" t="s">
        <v>57</v>
      </c>
      <c r="B26" s="15" t="s">
        <v>62</v>
      </c>
      <c r="C26" s="83">
        <f>SUM(C21:C25)</f>
        <v>-1705</v>
      </c>
      <c r="D26" s="83">
        <f>SUM(D21:D24)</f>
        <v>-1571.7</v>
      </c>
    </row>
    <row r="27" spans="2:4" ht="12.75">
      <c r="B27" s="19"/>
      <c r="C27" s="86"/>
      <c r="D27" s="86"/>
    </row>
    <row r="28" spans="1:4" ht="12.75">
      <c r="A28" t="s">
        <v>73</v>
      </c>
      <c r="B28" s="15" t="s">
        <v>63</v>
      </c>
      <c r="C28" s="83">
        <f>C19+C26</f>
        <v>-1696.1</v>
      </c>
      <c r="D28" s="83">
        <f>D19+D26</f>
        <v>-1563.2</v>
      </c>
    </row>
    <row r="29" spans="2:4" ht="12.75">
      <c r="B29" s="19"/>
      <c r="C29" s="86"/>
      <c r="D29" s="86"/>
    </row>
    <row r="30" spans="1:4" ht="12.75">
      <c r="A30" t="s">
        <v>74</v>
      </c>
      <c r="B30" s="15" t="s">
        <v>64</v>
      </c>
      <c r="C30" s="84">
        <f>+C28+C17</f>
        <v>-1897</v>
      </c>
      <c r="D30" s="84">
        <f>+D28+D17</f>
        <v>-1571.5</v>
      </c>
    </row>
    <row r="31" spans="2:5" ht="12.75">
      <c r="B31" s="19"/>
      <c r="C31" s="19"/>
      <c r="D31" s="20"/>
      <c r="E31" s="20"/>
    </row>
    <row r="32" spans="2:5" ht="12.75">
      <c r="B32" s="19"/>
      <c r="C32" s="19"/>
      <c r="D32" s="20"/>
      <c r="E32" s="20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D15 D26:D28 C15:C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24"/>
  <sheetViews>
    <sheetView workbookViewId="0" topLeftCell="A1">
      <selection activeCell="L13" sqref="L13"/>
    </sheetView>
  </sheetViews>
  <sheetFormatPr defaultColWidth="9.140625" defaultRowHeight="12.75"/>
  <cols>
    <col min="1" max="1" width="32.5742187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9.57421875" style="0" bestFit="1" customWidth="1"/>
    <col min="6" max="6" width="12.57421875" style="0" customWidth="1"/>
    <col min="7" max="7" width="12.8515625" style="0" customWidth="1"/>
    <col min="8" max="9" width="13.421875" style="0" customWidth="1"/>
    <col min="10" max="10" width="10.140625" style="0" customWidth="1"/>
    <col min="11" max="11" width="10.57421875" style="0" customWidth="1"/>
  </cols>
  <sheetData>
    <row r="5" spans="1:11" ht="15" customHeight="1">
      <c r="A5" s="36" t="s">
        <v>77</v>
      </c>
      <c r="B5" s="7">
        <v>40086</v>
      </c>
      <c r="C5" s="12" t="str">
        <f>E5</f>
        <v>Inc%</v>
      </c>
      <c r="D5" s="7">
        <v>39721</v>
      </c>
      <c r="E5" s="12" t="s">
        <v>21</v>
      </c>
      <c r="F5" s="12" t="s">
        <v>18</v>
      </c>
      <c r="G5" s="8" t="s">
        <v>19</v>
      </c>
      <c r="H5" s="104" t="s">
        <v>70</v>
      </c>
      <c r="I5" s="104" t="s">
        <v>69</v>
      </c>
      <c r="J5" s="12" t="s">
        <v>18</v>
      </c>
      <c r="K5" s="8" t="s">
        <v>19</v>
      </c>
    </row>
    <row r="6" spans="1:11" s="29" customFormat="1" ht="12.75">
      <c r="A6" s="37" t="s">
        <v>22</v>
      </c>
      <c r="B6" s="51">
        <v>907.824</v>
      </c>
      <c r="C6" s="50">
        <f>+B6/B$6</f>
        <v>1</v>
      </c>
      <c r="D6" s="51">
        <v>763.7976</v>
      </c>
      <c r="E6" s="50">
        <f>+D6/D$6</f>
        <v>1</v>
      </c>
      <c r="F6" s="111">
        <f>B6-D6</f>
        <v>144.02639999999997</v>
      </c>
      <c r="G6" s="32">
        <f>B6/D6-1</f>
        <v>0.1885661855968126</v>
      </c>
      <c r="H6" s="124">
        <v>151.2707</v>
      </c>
      <c r="I6" s="128">
        <v>138.445</v>
      </c>
      <c r="J6" s="111">
        <f>H6-I6</f>
        <v>12.825700000000012</v>
      </c>
      <c r="K6" s="32">
        <f>H6/I6-1</f>
        <v>0.09264112102278887</v>
      </c>
    </row>
    <row r="7" spans="1:11" ht="12.75">
      <c r="A7" s="38" t="s">
        <v>23</v>
      </c>
      <c r="B7" s="52">
        <v>-793.2921</v>
      </c>
      <c r="C7" s="54">
        <f>+B7/B$6</f>
        <v>-0.8738390921588326</v>
      </c>
      <c r="D7" s="52">
        <v>-693.5619</v>
      </c>
      <c r="E7" s="54">
        <f>+D7/D$6</f>
        <v>-0.9080440944040673</v>
      </c>
      <c r="F7" s="150">
        <f>B7-D7</f>
        <v>-99.73019999999997</v>
      </c>
      <c r="G7" s="45">
        <f>B7/D7-1</f>
        <v>0.14379423091147303</v>
      </c>
      <c r="H7" s="125">
        <v>-127.4341</v>
      </c>
      <c r="I7" s="129">
        <v>-142.4208</v>
      </c>
      <c r="J7" s="152">
        <f>H7-I7</f>
        <v>14.986700000000013</v>
      </c>
      <c r="K7" s="45">
        <f>H7/I7-1</f>
        <v>-0.10522830934807281</v>
      </c>
    </row>
    <row r="8" spans="1:12" ht="12.75">
      <c r="A8" s="38" t="s">
        <v>7</v>
      </c>
      <c r="B8" s="52">
        <v>-40.7302</v>
      </c>
      <c r="C8" s="54">
        <f>+B8/B$6</f>
        <v>-0.044865744902095564</v>
      </c>
      <c r="D8" s="52">
        <v>-35.2292</v>
      </c>
      <c r="E8" s="54">
        <f>+D8/D$6</f>
        <v>-0.04612373749275986</v>
      </c>
      <c r="F8" s="150">
        <f>B8-D8</f>
        <v>-5.501000000000005</v>
      </c>
      <c r="G8" s="45">
        <f>B8/D8-1</f>
        <v>0.15614887650017617</v>
      </c>
      <c r="H8" s="125">
        <v>-12.7799</v>
      </c>
      <c r="I8" s="129">
        <v>-9.3209</v>
      </c>
      <c r="J8" s="150">
        <f>H8-I8</f>
        <v>-3.4589999999999996</v>
      </c>
      <c r="K8" s="45">
        <f>H8/I8-1</f>
        <v>0.37110150307373746</v>
      </c>
      <c r="L8" s="96"/>
    </row>
    <row r="9" spans="1:12" ht="12.75">
      <c r="A9" s="38" t="s">
        <v>10</v>
      </c>
      <c r="B9" s="52">
        <v>41.8052</v>
      </c>
      <c r="C9" s="54">
        <f>+B9/B$6</f>
        <v>0.04604989513385855</v>
      </c>
      <c r="D9" s="52">
        <v>44.538</v>
      </c>
      <c r="E9" s="54">
        <f>+D9/D$6</f>
        <v>0.058311259422653326</v>
      </c>
      <c r="F9" s="112">
        <f>B9-D9</f>
        <v>-2.7327999999999975</v>
      </c>
      <c r="G9" s="45">
        <f>B9/D9-1</f>
        <v>-0.0613588396425524</v>
      </c>
      <c r="H9" s="125">
        <v>13.6215</v>
      </c>
      <c r="I9" s="129">
        <v>14.8931</v>
      </c>
      <c r="J9" s="112">
        <f>H9-I9</f>
        <v>-1.2716000000000012</v>
      </c>
      <c r="K9" s="45">
        <f>H9/I9-1</f>
        <v>-0.08538182111179005</v>
      </c>
      <c r="L9" s="103"/>
    </row>
    <row r="10" spans="1:12" s="29" customFormat="1" ht="12.75">
      <c r="A10" s="39" t="s">
        <v>24</v>
      </c>
      <c r="B10" s="53">
        <f>SUM(B6:B9)</f>
        <v>115.60689999999995</v>
      </c>
      <c r="C10" s="55">
        <f>+B10/B$6</f>
        <v>0.1273450580729304</v>
      </c>
      <c r="D10" s="53">
        <f>SUM(D6:D9)</f>
        <v>79.54449999999994</v>
      </c>
      <c r="E10" s="55">
        <f>+D10/D$6</f>
        <v>0.10414342752582614</v>
      </c>
      <c r="F10" s="27">
        <f>B10-D10</f>
        <v>36.06240000000001</v>
      </c>
      <c r="G10" s="28">
        <f>B10/D10-1</f>
        <v>0.45336132605019874</v>
      </c>
      <c r="H10" s="126">
        <f>SUM(H6:H9)</f>
        <v>24.678200000000004</v>
      </c>
      <c r="I10" s="126">
        <f>SUM(I6:I9)</f>
        <v>1.5963999999999796</v>
      </c>
      <c r="J10" s="27">
        <f>H10-I10</f>
        <v>23.081800000000023</v>
      </c>
      <c r="K10" s="153">
        <f>H10/I10-1</f>
        <v>14.458656978201152</v>
      </c>
      <c r="L10" s="103"/>
    </row>
    <row r="11" spans="1:13" ht="12.75">
      <c r="A11" s="40"/>
      <c r="L11" s="103"/>
      <c r="M11" s="96"/>
    </row>
    <row r="12" spans="1:9" ht="17.25" customHeight="1">
      <c r="A12" s="36" t="s">
        <v>83</v>
      </c>
      <c r="B12" s="7">
        <f>B5</f>
        <v>40086</v>
      </c>
      <c r="C12" s="7">
        <f>D5</f>
        <v>39721</v>
      </c>
      <c r="D12" s="12" t="str">
        <f>F5</f>
        <v>Var. Ass.</v>
      </c>
      <c r="E12" s="8" t="str">
        <f>G5</f>
        <v>Var. %</v>
      </c>
      <c r="F12" s="104" t="s">
        <v>70</v>
      </c>
      <c r="G12" s="104" t="s">
        <v>69</v>
      </c>
      <c r="H12" s="12" t="s">
        <v>18</v>
      </c>
      <c r="I12" s="8" t="s">
        <v>19</v>
      </c>
    </row>
    <row r="13" spans="1:10" ht="12.75">
      <c r="A13" s="38" t="s">
        <v>84</v>
      </c>
      <c r="B13" s="58">
        <v>1517.0372</v>
      </c>
      <c r="C13" s="58">
        <v>1550.6282</v>
      </c>
      <c r="D13" s="112">
        <f>B13-C13</f>
        <v>-33.59100000000012</v>
      </c>
      <c r="E13" s="22">
        <f>B13/C13-1</f>
        <v>-0.021662833166583795</v>
      </c>
      <c r="F13" s="125">
        <v>167.3928</v>
      </c>
      <c r="G13" s="125">
        <v>189.9606</v>
      </c>
      <c r="H13" s="112">
        <f>F13-G13</f>
        <v>-22.567800000000005</v>
      </c>
      <c r="I13" s="22">
        <f>F13/G13-1</f>
        <v>-0.11880253063003599</v>
      </c>
      <c r="J13" s="105"/>
    </row>
    <row r="14" spans="1:10" ht="12.75">
      <c r="A14" s="38" t="s">
        <v>85</v>
      </c>
      <c r="B14" s="58">
        <v>1868.9421</v>
      </c>
      <c r="C14" s="58">
        <v>1730.8685</v>
      </c>
      <c r="D14" s="150">
        <f>B14-C14</f>
        <v>138.07359999999994</v>
      </c>
      <c r="E14" s="22">
        <f>B14/C14-1</f>
        <v>0.07977128245155529</v>
      </c>
      <c r="F14" s="125">
        <v>385.2269</v>
      </c>
      <c r="G14" s="125">
        <v>252.6865</v>
      </c>
      <c r="H14" s="150">
        <f>F14-G14</f>
        <v>132.5404</v>
      </c>
      <c r="I14" s="22">
        <f>F14/G14-1</f>
        <v>0.5245250537721644</v>
      </c>
      <c r="J14" s="105"/>
    </row>
    <row r="15" spans="1:10" ht="12.75">
      <c r="A15" s="97" t="s">
        <v>20</v>
      </c>
      <c r="B15" s="106">
        <v>461.224</v>
      </c>
      <c r="C15" s="106">
        <v>246.53</v>
      </c>
      <c r="D15" s="184">
        <f>B15-C15</f>
        <v>214.694</v>
      </c>
      <c r="E15" s="185">
        <f>B15/C15-1</f>
        <v>0.8708635865817547</v>
      </c>
      <c r="F15" s="186">
        <v>230.9977</v>
      </c>
      <c r="G15" s="186">
        <v>64.4543</v>
      </c>
      <c r="H15" s="184">
        <f>F15-G15</f>
        <v>166.54340000000002</v>
      </c>
      <c r="I15" s="185">
        <f>F15/G15-1</f>
        <v>2.583898979587087</v>
      </c>
      <c r="J15" s="105"/>
    </row>
    <row r="16" spans="1:10" ht="12.75">
      <c r="A16" s="41" t="s">
        <v>82</v>
      </c>
      <c r="B16" s="122">
        <v>301.8063</v>
      </c>
      <c r="C16" s="122">
        <v>279.1731</v>
      </c>
      <c r="D16" s="151">
        <f>B16-C16</f>
        <v>22.633200000000045</v>
      </c>
      <c r="E16" s="23">
        <f>B16/C16-1</f>
        <v>0.08107228096116725</v>
      </c>
      <c r="F16" s="127">
        <v>30.1063</v>
      </c>
      <c r="G16" s="127">
        <v>24.1731</v>
      </c>
      <c r="H16" s="151">
        <f>F16-G16</f>
        <v>5.933199999999999</v>
      </c>
      <c r="I16" s="23">
        <f>F16/G16-1</f>
        <v>0.24544638461761203</v>
      </c>
      <c r="J16" s="105"/>
    </row>
    <row r="17" spans="1:10" ht="12.75">
      <c r="A17" s="40"/>
      <c r="J17" s="105"/>
    </row>
    <row r="18" spans="1:5" ht="16.5" customHeight="1">
      <c r="A18" s="102" t="s">
        <v>65</v>
      </c>
      <c r="B18" s="7">
        <f>B12</f>
        <v>40086</v>
      </c>
      <c r="C18" s="7">
        <f>C12</f>
        <v>39721</v>
      </c>
      <c r="D18" s="12" t="str">
        <f>D12</f>
        <v>Var. Ass.</v>
      </c>
      <c r="E18" s="8" t="str">
        <f>E12</f>
        <v>Var. %</v>
      </c>
    </row>
    <row r="19" spans="1:5" ht="12.75">
      <c r="A19" s="37" t="s">
        <v>25</v>
      </c>
      <c r="B19" s="101">
        <f>B10</f>
        <v>115.60689999999995</v>
      </c>
      <c r="C19" s="73">
        <f>D10</f>
        <v>79.54449999999994</v>
      </c>
      <c r="D19" s="31">
        <f>B19-C19</f>
        <v>36.06240000000001</v>
      </c>
      <c r="E19" s="32">
        <f>B19/C19-1</f>
        <v>0.45336132605019874</v>
      </c>
    </row>
    <row r="20" spans="1:5" ht="12.75">
      <c r="A20" s="38" t="s">
        <v>26</v>
      </c>
      <c r="B20" s="66">
        <v>390.0977</v>
      </c>
      <c r="C20">
        <v>350.4</v>
      </c>
      <c r="D20" s="24">
        <f>B20-C20</f>
        <v>39.6977</v>
      </c>
      <c r="E20" s="22">
        <f>B20/C20-1</f>
        <v>0.11329252283105018</v>
      </c>
    </row>
    <row r="21" spans="1:5" s="60" customFormat="1" ht="12.75">
      <c r="A21" s="56" t="s">
        <v>27</v>
      </c>
      <c r="B21" s="59">
        <f>+B19/B20</f>
        <v>0.2963537083146093</v>
      </c>
      <c r="C21" s="59">
        <f>C19/C20</f>
        <v>0.22701055936073045</v>
      </c>
      <c r="D21" s="123" t="s">
        <v>92</v>
      </c>
      <c r="E21" s="57"/>
    </row>
    <row r="22" ht="12.75">
      <c r="A22" s="40"/>
    </row>
    <row r="23" ht="12.75">
      <c r="A23" s="40"/>
    </row>
    <row r="24" ht="12.75">
      <c r="A24" s="40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0" formulaRange="1"/>
    <ignoredError sqref="C10:D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L19"/>
  <sheetViews>
    <sheetView workbookViewId="0" topLeftCell="A1">
      <selection activeCell="B19" sqref="B19"/>
    </sheetView>
  </sheetViews>
  <sheetFormatPr defaultColWidth="9.140625" defaultRowHeight="12.75"/>
  <cols>
    <col min="1" max="1" width="33.28125" style="0" customWidth="1"/>
    <col min="2" max="4" width="10.140625" style="0" bestFit="1" customWidth="1"/>
    <col min="5" max="5" width="11.57421875" style="0" bestFit="1" customWidth="1"/>
    <col min="6" max="6" width="12.7109375" style="0" bestFit="1" customWidth="1"/>
    <col min="7" max="7" width="12.28125" style="0" customWidth="1"/>
    <col min="8" max="8" width="12.7109375" style="0" bestFit="1" customWidth="1"/>
    <col min="9" max="9" width="14.140625" style="0" customWidth="1"/>
  </cols>
  <sheetData>
    <row r="4" ht="12.75">
      <c r="A4" s="40"/>
    </row>
    <row r="5" spans="1:11" ht="16.5" customHeight="1">
      <c r="A5" s="36" t="s">
        <v>77</v>
      </c>
      <c r="B5" s="7">
        <f>+GAS!B5</f>
        <v>40086</v>
      </c>
      <c r="C5" s="12" t="s">
        <v>21</v>
      </c>
      <c r="D5" s="7">
        <f>GAS!D5</f>
        <v>39721</v>
      </c>
      <c r="E5" s="12" t="str">
        <f>GAS!E5</f>
        <v>Inc%</v>
      </c>
      <c r="F5" s="12" t="s">
        <v>18</v>
      </c>
      <c r="G5" s="8" t="s">
        <v>19</v>
      </c>
      <c r="H5" s="104" t="s">
        <v>70</v>
      </c>
      <c r="I5" s="104" t="s">
        <v>69</v>
      </c>
      <c r="J5" s="12" t="s">
        <v>18</v>
      </c>
      <c r="K5" s="8" t="s">
        <v>19</v>
      </c>
    </row>
    <row r="6" spans="1:12" ht="12.75">
      <c r="A6" s="37" t="s">
        <v>22</v>
      </c>
      <c r="B6" s="61">
        <v>1457.8708</v>
      </c>
      <c r="C6" s="30">
        <f>+B6/B$6</f>
        <v>1</v>
      </c>
      <c r="D6" s="61">
        <v>1083.1044</v>
      </c>
      <c r="E6" s="30">
        <f>+D6/D$6</f>
        <v>1</v>
      </c>
      <c r="F6" s="111">
        <f>B6-D6</f>
        <v>374.7664</v>
      </c>
      <c r="G6" s="32">
        <f>B6/D6-1</f>
        <v>0.3460113355646972</v>
      </c>
      <c r="H6" s="128">
        <v>526.2221</v>
      </c>
      <c r="I6" s="128">
        <v>420.8426</v>
      </c>
      <c r="J6" s="111">
        <f>H6-I6</f>
        <v>105.37949999999995</v>
      </c>
      <c r="K6" s="32">
        <f>H6/I6-1</f>
        <v>0.2504012188880116</v>
      </c>
      <c r="L6" s="72"/>
    </row>
    <row r="7" spans="1:12" ht="12.75">
      <c r="A7" s="38" t="s">
        <v>23</v>
      </c>
      <c r="B7" s="62">
        <v>-1425.5104</v>
      </c>
      <c r="C7" s="76">
        <f>+B7/B$6</f>
        <v>-0.9778029712921062</v>
      </c>
      <c r="D7" s="62">
        <v>-1049.3424</v>
      </c>
      <c r="E7" s="76">
        <f>+D7/D$6</f>
        <v>-0.9688284896636004</v>
      </c>
      <c r="F7" s="154">
        <f>B7-D7</f>
        <v>-376.1679999999999</v>
      </c>
      <c r="G7" s="45">
        <f>B7/D7-1</f>
        <v>0.3584797488407978</v>
      </c>
      <c r="H7" s="129">
        <v>-519.2061</v>
      </c>
      <c r="I7" s="129">
        <v>-411.6402</v>
      </c>
      <c r="J7" s="154">
        <f>H7-I7</f>
        <v>-107.5659</v>
      </c>
      <c r="K7" s="45">
        <f>H7/I7-1</f>
        <v>0.26131048425299563</v>
      </c>
      <c r="L7" s="72"/>
    </row>
    <row r="8" spans="1:12" ht="12.75">
      <c r="A8" s="38" t="s">
        <v>7</v>
      </c>
      <c r="B8" s="62">
        <v>-16.7454</v>
      </c>
      <c r="C8" s="76">
        <f>+B8/B$6</f>
        <v>-0.011486203029788374</v>
      </c>
      <c r="D8" s="62">
        <v>-16.3362</v>
      </c>
      <c r="E8" s="76">
        <f>+D8/D$6</f>
        <v>-0.015082756565295093</v>
      </c>
      <c r="F8" s="150">
        <f>B8-D8</f>
        <v>-0.40919999999999845</v>
      </c>
      <c r="G8" s="45">
        <f>B8/D8-1</f>
        <v>0.02504866492819624</v>
      </c>
      <c r="H8" s="129">
        <v>-5.1245</v>
      </c>
      <c r="I8" s="129">
        <v>-5.437</v>
      </c>
      <c r="J8" s="150">
        <f>H8-I8</f>
        <v>0.3125</v>
      </c>
      <c r="K8" s="45">
        <f>H8/I8-1</f>
        <v>-0.05747654956777637</v>
      </c>
      <c r="L8" s="72"/>
    </row>
    <row r="9" spans="1:12" ht="12.75">
      <c r="A9" s="38" t="s">
        <v>10</v>
      </c>
      <c r="B9" s="62">
        <v>16.9733</v>
      </c>
      <c r="C9" s="77">
        <f>+B9/B$6</f>
        <v>0.011642526896073369</v>
      </c>
      <c r="D9" s="62">
        <v>17.3919</v>
      </c>
      <c r="E9" s="77">
        <f>+D9/D$6</f>
        <v>0.016057454849227833</v>
      </c>
      <c r="F9" s="112">
        <f>B9-D9</f>
        <v>-0.4186000000000014</v>
      </c>
      <c r="G9" s="45">
        <f>B9/D9-1</f>
        <v>-0.024068675647859195</v>
      </c>
      <c r="H9" s="129">
        <v>4.7184</v>
      </c>
      <c r="I9" s="129">
        <v>5.9804</v>
      </c>
      <c r="J9" s="112">
        <f>H9-I9</f>
        <v>-1.2620000000000005</v>
      </c>
      <c r="K9" s="45">
        <f>H9/I9-1</f>
        <v>-0.21102267406862418</v>
      </c>
      <c r="L9" s="72"/>
    </row>
    <row r="10" spans="1:12" ht="12.75">
      <c r="A10" s="39" t="s">
        <v>24</v>
      </c>
      <c r="B10" s="63">
        <f>SUM(B6:B9)</f>
        <v>32.588300000000025</v>
      </c>
      <c r="C10" s="55">
        <f>B10/B$6</f>
        <v>0.022353352574178746</v>
      </c>
      <c r="D10" s="63">
        <f>SUM(D6:D9)</f>
        <v>34.817699999999945</v>
      </c>
      <c r="E10" s="55">
        <f>D10/D$6</f>
        <v>0.03214620862033239</v>
      </c>
      <c r="F10" s="27">
        <f>B10-D10</f>
        <v>-2.22939999999992</v>
      </c>
      <c r="G10" s="28">
        <f>B10/D10-1</f>
        <v>-0.06403065107689265</v>
      </c>
      <c r="H10" s="130">
        <f>SUM(H6:H9)</f>
        <v>6.609899999999962</v>
      </c>
      <c r="I10" s="130">
        <f>SUM(I6:I9)</f>
        <v>9.745800000000012</v>
      </c>
      <c r="J10" s="27">
        <f>H10-I10</f>
        <v>-3.135900000000049</v>
      </c>
      <c r="K10" s="28">
        <f>H10/I10-1</f>
        <v>-0.32176937757803825</v>
      </c>
      <c r="L10" s="72"/>
    </row>
    <row r="11" spans="1:7" ht="12.75">
      <c r="A11" s="40"/>
      <c r="G11" s="30"/>
    </row>
    <row r="12" spans="1:9" ht="15.75" customHeight="1">
      <c r="A12" s="36" t="s">
        <v>93</v>
      </c>
      <c r="B12" s="7">
        <f>B5</f>
        <v>40086</v>
      </c>
      <c r="C12" s="7">
        <f>D5</f>
        <v>39721</v>
      </c>
      <c r="D12" s="12" t="str">
        <f>F5</f>
        <v>Var. Ass.</v>
      </c>
      <c r="E12" s="8" t="str">
        <f>G5</f>
        <v>Var. %</v>
      </c>
      <c r="F12" s="104" t="s">
        <v>70</v>
      </c>
      <c r="G12" s="104" t="s">
        <v>69</v>
      </c>
      <c r="H12" s="12" t="s">
        <v>18</v>
      </c>
      <c r="I12" s="8" t="s">
        <v>19</v>
      </c>
    </row>
    <row r="13" spans="1:9" ht="12.75">
      <c r="A13" s="38" t="s">
        <v>79</v>
      </c>
      <c r="B13" s="58">
        <v>5111.3704</v>
      </c>
      <c r="C13" s="58">
        <v>3650.7051</v>
      </c>
      <c r="D13" s="78">
        <f>B13-C13</f>
        <v>1460.6652999999997</v>
      </c>
      <c r="E13" s="22">
        <f>B13/C13-1</f>
        <v>0.40010498245941584</v>
      </c>
      <c r="F13" s="132">
        <v>1921.0553</v>
      </c>
      <c r="G13" s="131">
        <v>1212.4208</v>
      </c>
      <c r="H13" s="78">
        <f>F13-G13</f>
        <v>708.6344999999999</v>
      </c>
      <c r="I13" s="22">
        <f>F13/G13-1</f>
        <v>0.5844790026697</v>
      </c>
    </row>
    <row r="14" spans="1:9" ht="12.75">
      <c r="A14" s="41" t="s">
        <v>78</v>
      </c>
      <c r="B14" s="64">
        <v>1619.5703</v>
      </c>
      <c r="C14" s="64">
        <v>1707.4892</v>
      </c>
      <c r="D14" s="79">
        <f>B14-C14</f>
        <v>-87.9188999999999</v>
      </c>
      <c r="E14" s="23">
        <f>B14/C14-1</f>
        <v>-0.051490164623003154</v>
      </c>
      <c r="F14" s="133">
        <v>555.967</v>
      </c>
      <c r="G14" s="133">
        <v>586.4109</v>
      </c>
      <c r="H14" s="79">
        <f>F14-G14</f>
        <v>-30.443899999999985</v>
      </c>
      <c r="I14" s="23">
        <f>F14/G14-1</f>
        <v>-0.05191564481492417</v>
      </c>
    </row>
    <row r="15" ht="12.75">
      <c r="A15" s="40"/>
    </row>
    <row r="16" spans="1:10" ht="17.25" customHeight="1">
      <c r="A16" s="102" t="s">
        <v>65</v>
      </c>
      <c r="B16" s="7">
        <f>B12</f>
        <v>40086</v>
      </c>
      <c r="C16" s="7">
        <f>C12</f>
        <v>39721</v>
      </c>
      <c r="D16" s="12" t="str">
        <f>D12</f>
        <v>Var. Ass.</v>
      </c>
      <c r="E16" s="8" t="str">
        <f>E12</f>
        <v>Var. %</v>
      </c>
      <c r="J16" s="58"/>
    </row>
    <row r="17" spans="1:10" ht="12.75">
      <c r="A17" s="75" t="s">
        <v>25</v>
      </c>
      <c r="B17" s="96">
        <f>B10</f>
        <v>32.588300000000025</v>
      </c>
      <c r="C17" s="43">
        <f>D10</f>
        <v>34.817699999999945</v>
      </c>
      <c r="D17" s="31">
        <f>B17-C17</f>
        <v>-2.22939999999992</v>
      </c>
      <c r="E17" s="32">
        <f>B17/C17-1</f>
        <v>-0.06403065107689265</v>
      </c>
      <c r="J17" s="58"/>
    </row>
    <row r="18" spans="1:5" ht="12.75">
      <c r="A18" s="9" t="s">
        <v>26</v>
      </c>
      <c r="B18" s="66">
        <v>390.0977</v>
      </c>
      <c r="C18">
        <v>350.4</v>
      </c>
      <c r="D18" s="47">
        <f>B18-C18</f>
        <v>39.6977</v>
      </c>
      <c r="E18" s="45">
        <f>B18/C18-1</f>
        <v>0.11329252283105018</v>
      </c>
    </row>
    <row r="19" spans="1:5" s="60" customFormat="1" ht="12.75">
      <c r="A19" s="65" t="s">
        <v>27</v>
      </c>
      <c r="B19" s="59">
        <f>+B17/B18</f>
        <v>0.08353881604531385</v>
      </c>
      <c r="C19" s="59">
        <f>+C17/C18</f>
        <v>0.09936558219178067</v>
      </c>
      <c r="D19" s="123" t="s">
        <v>88</v>
      </c>
      <c r="E19" s="57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0:D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5:M22"/>
  <sheetViews>
    <sheetView workbookViewId="0" topLeftCell="A1">
      <selection activeCell="B21" sqref="B21"/>
    </sheetView>
  </sheetViews>
  <sheetFormatPr defaultColWidth="9.140625" defaultRowHeight="12.75"/>
  <cols>
    <col min="1" max="1" width="31.42187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10.57421875" style="0" customWidth="1"/>
    <col min="6" max="6" width="12.140625" style="0" customWidth="1"/>
    <col min="7" max="9" width="12.7109375" style="0" bestFit="1" customWidth="1"/>
    <col min="10" max="10" width="10.8515625" style="0" customWidth="1"/>
  </cols>
  <sheetData>
    <row r="5" spans="1:11" ht="15" customHeight="1">
      <c r="A5" s="36" t="s">
        <v>77</v>
      </c>
      <c r="B5" s="7">
        <f>+'Energia Elettrica'!B5</f>
        <v>40086</v>
      </c>
      <c r="C5" s="12" t="s">
        <v>21</v>
      </c>
      <c r="D5" s="7">
        <f>+'Energia Elettrica'!D5</f>
        <v>39721</v>
      </c>
      <c r="E5" s="12" t="s">
        <v>21</v>
      </c>
      <c r="F5" s="12" t="str">
        <f>'Energia Elettrica'!F5</f>
        <v>Var. Ass.</v>
      </c>
      <c r="G5" s="8" t="str">
        <f>'Energia Elettrica'!G5</f>
        <v>Var. %</v>
      </c>
      <c r="H5" s="104" t="s">
        <v>70</v>
      </c>
      <c r="I5" s="104" t="s">
        <v>69</v>
      </c>
      <c r="J5" s="12" t="s">
        <v>18</v>
      </c>
      <c r="K5" s="8" t="s">
        <v>19</v>
      </c>
    </row>
    <row r="6" spans="1:11" ht="12.75">
      <c r="A6" s="37" t="s">
        <v>22</v>
      </c>
      <c r="B6" s="67">
        <v>356.3343</v>
      </c>
      <c r="C6" s="30">
        <f>+B6/B$6</f>
        <v>1</v>
      </c>
      <c r="D6" s="67">
        <v>340.2874</v>
      </c>
      <c r="E6" s="30">
        <f>+D6/D$6</f>
        <v>1</v>
      </c>
      <c r="F6" s="111">
        <f>B6-D6</f>
        <v>16.046899999999994</v>
      </c>
      <c r="G6" s="32">
        <f>B6/D6-1</f>
        <v>0.047156903252956184</v>
      </c>
      <c r="H6" s="134">
        <v>136.7153</v>
      </c>
      <c r="I6" s="134">
        <v>125.052</v>
      </c>
      <c r="J6" s="111">
        <f>H6-I6</f>
        <v>11.663300000000007</v>
      </c>
      <c r="K6" s="32">
        <f>H6/I6-1</f>
        <v>0.0932676006781179</v>
      </c>
    </row>
    <row r="7" spans="1:11" ht="12.75">
      <c r="A7" s="38" t="s">
        <v>23</v>
      </c>
      <c r="B7" s="68">
        <v>-263.7872</v>
      </c>
      <c r="C7" s="77">
        <f>+B7/B$6</f>
        <v>-0.7402801245908688</v>
      </c>
      <c r="D7" s="68">
        <v>-264.4437</v>
      </c>
      <c r="E7" s="77">
        <f>+D7/D$6</f>
        <v>-0.777118694374226</v>
      </c>
      <c r="F7" s="152">
        <f>B7-D7</f>
        <v>0.6564999999999941</v>
      </c>
      <c r="G7" s="45">
        <f>B7/D7-1</f>
        <v>-0.0024825700139575746</v>
      </c>
      <c r="H7" s="136">
        <v>-102.2489</v>
      </c>
      <c r="I7" s="135">
        <v>-95.31</v>
      </c>
      <c r="J7" s="154">
        <f>H7-I7</f>
        <v>-6.938900000000004</v>
      </c>
      <c r="K7" s="45">
        <f>H7/I7-1</f>
        <v>0.07280348337005571</v>
      </c>
    </row>
    <row r="8" spans="1:13" ht="12.75">
      <c r="A8" s="38" t="s">
        <v>7</v>
      </c>
      <c r="B8" s="68">
        <v>-79.4463</v>
      </c>
      <c r="C8" s="77">
        <f>+B8/B$6</f>
        <v>-0.2229543998430687</v>
      </c>
      <c r="D8" s="68">
        <v>-77.4606</v>
      </c>
      <c r="E8" s="77">
        <f>+D8/D$6</f>
        <v>-0.2276328773854101</v>
      </c>
      <c r="F8" s="150">
        <f>B8-D8</f>
        <v>-1.9856999999999942</v>
      </c>
      <c r="G8" s="45">
        <f>B8/D8-1</f>
        <v>0.025634967970813438</v>
      </c>
      <c r="H8" s="136">
        <v>-27.6489</v>
      </c>
      <c r="I8" s="135">
        <v>-25.1299</v>
      </c>
      <c r="J8" s="154">
        <f>H8-I8</f>
        <v>-2.519000000000002</v>
      </c>
      <c r="K8" s="45">
        <f>H8/I8-1</f>
        <v>0.10023915733846933</v>
      </c>
      <c r="M8" s="68"/>
    </row>
    <row r="9" spans="1:13" ht="12.75">
      <c r="A9" s="38" t="s">
        <v>10</v>
      </c>
      <c r="B9" s="68">
        <v>83.5795</v>
      </c>
      <c r="C9" s="77">
        <f>+B9/B$6</f>
        <v>0.23455362001356592</v>
      </c>
      <c r="D9" s="68">
        <v>96.5049</v>
      </c>
      <c r="E9" s="77">
        <f>+D9/D$6</f>
        <v>0.2835982172716357</v>
      </c>
      <c r="F9" s="112">
        <f>B9-D9</f>
        <v>-12.92540000000001</v>
      </c>
      <c r="G9" s="45">
        <f>B9/D9-1</f>
        <v>-0.1339351680588241</v>
      </c>
      <c r="H9" s="136">
        <v>30.3861</v>
      </c>
      <c r="I9" s="135">
        <v>28.6483</v>
      </c>
      <c r="J9" s="112">
        <f>H9-I9</f>
        <v>1.7378</v>
      </c>
      <c r="K9" s="45">
        <f>H9/I9-1</f>
        <v>0.06065979482203132</v>
      </c>
      <c r="M9" s="68"/>
    </row>
    <row r="10" spans="1:13" ht="12.75">
      <c r="A10" s="39" t="s">
        <v>24</v>
      </c>
      <c r="B10" s="69">
        <f>SUM(B6:B9)</f>
        <v>96.6803</v>
      </c>
      <c r="C10" s="55">
        <f>+B10/B$6</f>
        <v>0.27131909557962847</v>
      </c>
      <c r="D10" s="69">
        <f>SUM(D6:D9)</f>
        <v>94.88800000000002</v>
      </c>
      <c r="E10" s="55">
        <f>+D10/D$6</f>
        <v>0.2788466455119996</v>
      </c>
      <c r="F10" s="27">
        <f>B10-D10</f>
        <v>1.7922999999999831</v>
      </c>
      <c r="G10" s="28">
        <f>B10/D10-1</f>
        <v>0.018888584436387967</v>
      </c>
      <c r="H10" s="137">
        <f>SUM(H6:H9)</f>
        <v>37.20360000000001</v>
      </c>
      <c r="I10" s="137">
        <f>SUM(I6:I9)</f>
        <v>33.260400000000004</v>
      </c>
      <c r="J10" s="27">
        <f>H10-I10</f>
        <v>3.9432000000000045</v>
      </c>
      <c r="K10" s="28">
        <f>H10/I10-1</f>
        <v>0.11855539921347913</v>
      </c>
      <c r="M10" s="68"/>
    </row>
    <row r="11" spans="1:13" ht="12.75">
      <c r="A11" s="42"/>
      <c r="B11" s="10"/>
      <c r="C11" s="10"/>
      <c r="D11" s="10"/>
      <c r="E11" s="10"/>
      <c r="F11" s="10"/>
      <c r="G11" s="10"/>
      <c r="M11" s="68"/>
    </row>
    <row r="12" spans="1:9" ht="15.75" customHeight="1">
      <c r="A12" s="36" t="s">
        <v>86</v>
      </c>
      <c r="B12" s="7">
        <f>B5</f>
        <v>40086</v>
      </c>
      <c r="C12" s="7">
        <f>D5</f>
        <v>39721</v>
      </c>
      <c r="D12" s="12" t="str">
        <f>F5</f>
        <v>Var. Ass.</v>
      </c>
      <c r="E12" s="8" t="str">
        <f>G5</f>
        <v>Var. %</v>
      </c>
      <c r="F12" s="104" t="s">
        <v>70</v>
      </c>
      <c r="G12" s="104" t="s">
        <v>69</v>
      </c>
      <c r="H12" s="12" t="s">
        <v>18</v>
      </c>
      <c r="I12" s="8" t="s">
        <v>19</v>
      </c>
    </row>
    <row r="13" spans="1:9" ht="12.75">
      <c r="A13" s="97" t="s">
        <v>80</v>
      </c>
      <c r="C13" s="10"/>
      <c r="D13" s="10"/>
      <c r="E13" s="11"/>
      <c r="F13" s="70"/>
      <c r="H13" s="111"/>
      <c r="I13" s="108"/>
    </row>
    <row r="14" spans="1:11" ht="12.75">
      <c r="A14" s="38" t="s">
        <v>28</v>
      </c>
      <c r="B14" s="66">
        <v>195.2804</v>
      </c>
      <c r="C14" s="66">
        <v>197.0339</v>
      </c>
      <c r="D14" s="24">
        <f>B14-C14</f>
        <v>-1.7535000000000025</v>
      </c>
      <c r="E14" s="22">
        <f>B14/C14-1</f>
        <v>-0.008899483794413077</v>
      </c>
      <c r="F14" s="138">
        <v>74.554</v>
      </c>
      <c r="G14" s="138">
        <v>75.0004</v>
      </c>
      <c r="H14" s="112">
        <f>F14-G14</f>
        <v>-0.446399999999997</v>
      </c>
      <c r="I14" s="110">
        <f>F14/G14-1</f>
        <v>-0.005951968256169282</v>
      </c>
      <c r="K14" s="66"/>
    </row>
    <row r="15" spans="1:11" ht="12.75">
      <c r="A15" s="38" t="s">
        <v>75</v>
      </c>
      <c r="B15" s="66">
        <v>168.4082</v>
      </c>
      <c r="C15" s="66">
        <v>170.41</v>
      </c>
      <c r="D15" s="24">
        <f>B15-C15</f>
        <v>-2.001800000000003</v>
      </c>
      <c r="E15" s="22">
        <f>B15/C15-1</f>
        <v>-0.011746963206384575</v>
      </c>
      <c r="F15" s="138">
        <v>63.9023</v>
      </c>
      <c r="G15" s="138">
        <v>64.5657</v>
      </c>
      <c r="H15" s="112">
        <f>F15-G15</f>
        <v>-0.66340000000001</v>
      </c>
      <c r="I15" s="110">
        <f>F15/G15-1</f>
        <v>-0.010274805353306937</v>
      </c>
      <c r="K15" s="66"/>
    </row>
    <row r="16" spans="1:11" ht="12.75">
      <c r="A16" s="41" t="s">
        <v>29</v>
      </c>
      <c r="B16" s="71">
        <v>168.3835</v>
      </c>
      <c r="C16" s="71">
        <v>170.7096</v>
      </c>
      <c r="D16" s="25">
        <f>B16-C16</f>
        <v>-2.3260999999999967</v>
      </c>
      <c r="E16" s="23">
        <f>B16/C16-1</f>
        <v>-0.01362606438067926</v>
      </c>
      <c r="F16" s="139">
        <v>63.9078</v>
      </c>
      <c r="G16" s="139">
        <v>63.6672</v>
      </c>
      <c r="H16" s="114">
        <f>F16-G16</f>
        <v>0.2406000000000006</v>
      </c>
      <c r="I16" s="113">
        <f>F16/G16-1</f>
        <v>0.0037790259348613464</v>
      </c>
      <c r="K16" s="66"/>
    </row>
    <row r="17" spans="1:5" ht="12.75">
      <c r="A17" s="42"/>
      <c r="B17" s="34"/>
      <c r="C17" s="70"/>
      <c r="D17" s="24"/>
      <c r="E17" s="33"/>
    </row>
    <row r="18" ht="12.75">
      <c r="A18" s="40"/>
    </row>
    <row r="19" spans="1:5" ht="18.75" customHeight="1">
      <c r="A19" s="102" t="s">
        <v>65</v>
      </c>
      <c r="B19" s="7">
        <f>B12</f>
        <v>40086</v>
      </c>
      <c r="C19" s="7">
        <f>C12</f>
        <v>39721</v>
      </c>
      <c r="D19" s="12" t="str">
        <f>D12</f>
        <v>Var. Ass.</v>
      </c>
      <c r="E19" s="8" t="str">
        <f>E12</f>
        <v>Var. %</v>
      </c>
    </row>
    <row r="20" spans="1:5" ht="12.75">
      <c r="A20" s="75" t="s">
        <v>25</v>
      </c>
      <c r="B20" s="95">
        <f>B10</f>
        <v>96.6803</v>
      </c>
      <c r="C20" s="95">
        <f>D10</f>
        <v>94.88800000000002</v>
      </c>
      <c r="D20" s="31">
        <f>B20-C20</f>
        <v>1.7922999999999831</v>
      </c>
      <c r="E20" s="32">
        <f>B20/C20-1</f>
        <v>0.018888584436387967</v>
      </c>
    </row>
    <row r="21" spans="1:5" ht="12.75">
      <c r="A21" s="9" t="s">
        <v>26</v>
      </c>
      <c r="B21" s="66">
        <v>390.0977</v>
      </c>
      <c r="C21">
        <v>350.4</v>
      </c>
      <c r="D21" s="24">
        <f>B21-C21</f>
        <v>39.6977</v>
      </c>
      <c r="E21" s="22">
        <f>B21/C21-1</f>
        <v>0.11329252283105018</v>
      </c>
    </row>
    <row r="22" spans="1:5" s="60" customFormat="1" ht="12.75">
      <c r="A22" s="65" t="s">
        <v>27</v>
      </c>
      <c r="B22" s="59">
        <f>+B20/B21</f>
        <v>0.24783611900300875</v>
      </c>
      <c r="C22" s="59">
        <f>+C20/C21</f>
        <v>0.2707990867579909</v>
      </c>
      <c r="D22" s="123" t="s">
        <v>89</v>
      </c>
      <c r="E22" s="57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0: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H21" sqref="H21"/>
    </sheetView>
  </sheetViews>
  <sheetFormatPr defaultColWidth="9.140625" defaultRowHeight="12.75"/>
  <cols>
    <col min="1" max="1" width="37.00390625" style="0" customWidth="1"/>
    <col min="2" max="3" width="11.28125" style="0" customWidth="1"/>
    <col min="4" max="4" width="10.00390625" style="0" customWidth="1"/>
    <col min="5" max="7" width="11.28125" style="0" customWidth="1"/>
    <col min="8" max="8" width="12.7109375" style="0" customWidth="1"/>
    <col min="9" max="9" width="12.140625" style="0" customWidth="1"/>
  </cols>
  <sheetData>
    <row r="3" spans="1:11" ht="15.75" customHeight="1">
      <c r="A3" s="36" t="s">
        <v>77</v>
      </c>
      <c r="B3" s="7">
        <f>+Idrico!B5</f>
        <v>40086</v>
      </c>
      <c r="C3" s="12" t="str">
        <f>E3</f>
        <v>Inc%</v>
      </c>
      <c r="D3" s="7">
        <f>+Idrico!D5</f>
        <v>39721</v>
      </c>
      <c r="E3" s="12" t="str">
        <f>Idrico!E5</f>
        <v>Inc%</v>
      </c>
      <c r="F3" s="12" t="str">
        <f>Idrico!F5</f>
        <v>Var. Ass.</v>
      </c>
      <c r="G3" s="8" t="str">
        <f>Idrico!G5</f>
        <v>Var. %</v>
      </c>
      <c r="H3" s="104" t="s">
        <v>70</v>
      </c>
      <c r="I3" s="104" t="s">
        <v>69</v>
      </c>
      <c r="J3" s="12" t="s">
        <v>18</v>
      </c>
      <c r="K3" s="8" t="s">
        <v>19</v>
      </c>
    </row>
    <row r="4" spans="1:11" ht="12.75">
      <c r="A4" s="37" t="s">
        <v>22</v>
      </c>
      <c r="B4" s="51">
        <v>480.3052</v>
      </c>
      <c r="C4" s="50">
        <f>+B4/B$4</f>
        <v>1</v>
      </c>
      <c r="D4" s="51">
        <v>467.9647</v>
      </c>
      <c r="E4" s="50">
        <f>+D4/D$4</f>
        <v>1</v>
      </c>
      <c r="F4" s="111">
        <f>B4-D4</f>
        <v>12.34050000000002</v>
      </c>
      <c r="G4" s="32">
        <f>B4/D4-1</f>
        <v>0.026370578806478306</v>
      </c>
      <c r="H4" s="124">
        <v>167.0498</v>
      </c>
      <c r="I4" s="124">
        <v>158.0593</v>
      </c>
      <c r="J4" s="111">
        <f>H4-I4</f>
        <v>8.990499999999997</v>
      </c>
      <c r="K4" s="32">
        <f>H4/I4-1</f>
        <v>0.05688055052755514</v>
      </c>
    </row>
    <row r="5" spans="1:11" ht="12.75">
      <c r="A5" s="38" t="s">
        <v>23</v>
      </c>
      <c r="B5" s="72">
        <v>-257.013</v>
      </c>
      <c r="C5" s="54">
        <f>+B5/B$4</f>
        <v>-0.5351035133494286</v>
      </c>
      <c r="D5" s="72">
        <v>-244.2517</v>
      </c>
      <c r="E5" s="54">
        <f>+D5/D$4</f>
        <v>-0.5219447107869462</v>
      </c>
      <c r="F5" s="154">
        <f>B5-D5</f>
        <v>-12.761299999999977</v>
      </c>
      <c r="G5" s="45">
        <f>B5/D5-1</f>
        <v>0.05224651455854756</v>
      </c>
      <c r="H5" s="129">
        <v>-93.471</v>
      </c>
      <c r="I5" s="140">
        <v>-85.1423</v>
      </c>
      <c r="J5" s="154">
        <f>H5-I5</f>
        <v>-8.328699999999998</v>
      </c>
      <c r="K5" s="45">
        <f>H5/I5-1</f>
        <v>0.09782094211690318</v>
      </c>
    </row>
    <row r="6" spans="1:11" ht="12.75">
      <c r="A6" s="38" t="s">
        <v>7</v>
      </c>
      <c r="B6" s="72">
        <v>-106.5872</v>
      </c>
      <c r="C6" s="54">
        <f>+B6/B$4</f>
        <v>-0.22191556535302967</v>
      </c>
      <c r="D6" s="72">
        <v>-108.0303</v>
      </c>
      <c r="E6" s="54">
        <f>+D6/D$4</f>
        <v>-0.23085138686742823</v>
      </c>
      <c r="F6" s="152">
        <f>B6-D6</f>
        <v>1.4431000000000012</v>
      </c>
      <c r="G6" s="45">
        <f>B6/D6-1</f>
        <v>-0.013358289294762682</v>
      </c>
      <c r="H6" s="129">
        <v>-31.9873</v>
      </c>
      <c r="I6" s="140">
        <v>-34.3913</v>
      </c>
      <c r="J6" s="154">
        <f>H6-I6</f>
        <v>2.404</v>
      </c>
      <c r="K6" s="45">
        <f>H6/I6-1</f>
        <v>-0.0699013994818457</v>
      </c>
    </row>
    <row r="7" spans="1:11" ht="12.75">
      <c r="A7" s="38" t="s">
        <v>10</v>
      </c>
      <c r="B7" s="72">
        <v>12.494</v>
      </c>
      <c r="C7" s="54">
        <f>+B7/B$4</f>
        <v>0.026012626971350716</v>
      </c>
      <c r="D7" s="72">
        <v>14.514</v>
      </c>
      <c r="E7" s="54">
        <f>+D7/D$4</f>
        <v>0.031015159904155164</v>
      </c>
      <c r="F7" s="112">
        <f>B7-D7</f>
        <v>-2.0199999999999996</v>
      </c>
      <c r="G7" s="45">
        <f>B7/D7-1</f>
        <v>-0.13917596803086674</v>
      </c>
      <c r="H7" s="129">
        <v>3.313</v>
      </c>
      <c r="I7" s="140">
        <v>6.305</v>
      </c>
      <c r="J7" s="112">
        <f>H7-I7</f>
        <v>-2.9919999999999995</v>
      </c>
      <c r="K7" s="45">
        <f>H7/I7-1</f>
        <v>-0.47454401268834256</v>
      </c>
    </row>
    <row r="8" spans="1:11" ht="12.75">
      <c r="A8" s="39" t="s">
        <v>24</v>
      </c>
      <c r="B8" s="53">
        <f>SUM(B4:B7)</f>
        <v>129.19900000000004</v>
      </c>
      <c r="C8" s="55">
        <f>+B8/B$4</f>
        <v>0.26899354826889244</v>
      </c>
      <c r="D8" s="53">
        <f>SUM(D4:D7)</f>
        <v>130.1967</v>
      </c>
      <c r="E8" s="55">
        <f>+D8/D$4</f>
        <v>0.27821906224978077</v>
      </c>
      <c r="F8" s="27">
        <f>B8-D8</f>
        <v>-0.9976999999999521</v>
      </c>
      <c r="G8" s="28">
        <f>B8/D8-1</f>
        <v>-0.007663020644916085</v>
      </c>
      <c r="H8" s="126">
        <f>SUM(H4:H7)</f>
        <v>44.9045</v>
      </c>
      <c r="I8" s="126">
        <f>SUM(I4:I7)</f>
        <v>44.8307</v>
      </c>
      <c r="J8" s="27">
        <f>H8-I8</f>
        <v>0.07379999999999853</v>
      </c>
      <c r="K8" s="28">
        <f>H8/I8-1</f>
        <v>0.0016461933451852317</v>
      </c>
    </row>
    <row r="9" spans="1:7" ht="12.75">
      <c r="A9" s="42"/>
      <c r="B9" s="10"/>
      <c r="C9" s="10"/>
      <c r="D9" s="10"/>
      <c r="E9" s="10"/>
      <c r="F9" s="111"/>
      <c r="G9" s="10"/>
    </row>
    <row r="10" ht="12.75" customHeight="1"/>
    <row r="11" spans="1:12" ht="25.5">
      <c r="A11" s="36" t="s">
        <v>81</v>
      </c>
      <c r="B11" s="7">
        <f aca="true" t="shared" si="0" ref="B11:G11">B3</f>
        <v>40086</v>
      </c>
      <c r="C11" s="12" t="str">
        <f t="shared" si="0"/>
        <v>Inc%</v>
      </c>
      <c r="D11" s="7">
        <f t="shared" si="0"/>
        <v>39721</v>
      </c>
      <c r="E11" s="12" t="str">
        <f t="shared" si="0"/>
        <v>Inc%</v>
      </c>
      <c r="F11" s="12" t="str">
        <f t="shared" si="0"/>
        <v>Var. Ass.</v>
      </c>
      <c r="G11" s="8" t="str">
        <f t="shared" si="0"/>
        <v>Var. %</v>
      </c>
      <c r="H11" s="104" t="s">
        <v>70</v>
      </c>
      <c r="I11" s="104" t="s">
        <v>69</v>
      </c>
      <c r="J11" s="12" t="s">
        <v>18</v>
      </c>
      <c r="K11" s="8" t="s">
        <v>19</v>
      </c>
      <c r="L11" s="72"/>
    </row>
    <row r="12" spans="1:12" ht="12.75">
      <c r="A12" s="38" t="s">
        <v>30</v>
      </c>
      <c r="B12" s="52">
        <v>1342.2489</v>
      </c>
      <c r="C12" s="21">
        <f>+B12/B$17</f>
        <v>0.34860383433106357</v>
      </c>
      <c r="D12" s="52">
        <v>1311.7525</v>
      </c>
      <c r="E12" s="21">
        <f>+D12/D$17</f>
        <v>0.3428947302245072</v>
      </c>
      <c r="F12" s="24">
        <f>B12-D12</f>
        <v>30.496399999999994</v>
      </c>
      <c r="G12" s="45">
        <f>B12/D12-1</f>
        <v>0.023248593008208474</v>
      </c>
      <c r="H12" s="129">
        <v>464.8689</v>
      </c>
      <c r="I12" s="140">
        <v>452.4015</v>
      </c>
      <c r="J12" s="24">
        <f>H12-I12</f>
        <v>12.467399999999998</v>
      </c>
      <c r="K12" s="45">
        <f>H12/I12-1</f>
        <v>0.027558264064111215</v>
      </c>
      <c r="L12" s="72"/>
    </row>
    <row r="13" spans="1:12" ht="12.75">
      <c r="A13" s="38" t="s">
        <v>31</v>
      </c>
      <c r="B13" s="72">
        <v>1314.7982</v>
      </c>
      <c r="C13" s="21">
        <f>+B13/B$17</f>
        <v>0.34147444180552544</v>
      </c>
      <c r="D13" s="72">
        <v>1436.399</v>
      </c>
      <c r="E13" s="21">
        <f>+D13/D$17</f>
        <v>0.37547757492343403</v>
      </c>
      <c r="F13" s="24">
        <f>B13-D13</f>
        <v>-121.60079999999994</v>
      </c>
      <c r="G13" s="22">
        <f>B13/D13-1</f>
        <v>-0.08465670054072716</v>
      </c>
      <c r="H13" s="129">
        <v>488.0582</v>
      </c>
      <c r="I13" s="140">
        <v>478.823</v>
      </c>
      <c r="J13" s="87">
        <f>H13-I13</f>
        <v>9.23520000000002</v>
      </c>
      <c r="K13" s="22">
        <f>H13/I13-1</f>
        <v>0.019287294052290793</v>
      </c>
      <c r="L13" s="72"/>
    </row>
    <row r="14" spans="1:12" s="29" customFormat="1" ht="12.75">
      <c r="A14" s="88" t="s">
        <v>87</v>
      </c>
      <c r="B14" s="90">
        <f>SUM(B12:B13)</f>
        <v>2657.0471</v>
      </c>
      <c r="C14" s="89">
        <f>+B14/B$17</f>
        <v>0.690078276136589</v>
      </c>
      <c r="D14" s="90">
        <f>SUM(D12:D13)</f>
        <v>2748.1515</v>
      </c>
      <c r="E14" s="89">
        <f>+D14/D$17</f>
        <v>0.7183723051479413</v>
      </c>
      <c r="F14" s="91">
        <f>B14-D14</f>
        <v>-91.10440000000017</v>
      </c>
      <c r="G14" s="92">
        <f>B14/D14-1</f>
        <v>-0.03315115633181076</v>
      </c>
      <c r="H14" s="141">
        <f>SUM(H12:H13)</f>
        <v>952.9271</v>
      </c>
      <c r="I14" s="141">
        <f>SUM(I12:I13)</f>
        <v>931.2245</v>
      </c>
      <c r="J14" s="91">
        <f>H14-I14</f>
        <v>21.70259999999996</v>
      </c>
      <c r="K14" s="92">
        <f>H14/I14-1</f>
        <v>0.023305443531608017</v>
      </c>
      <c r="L14" s="103"/>
    </row>
    <row r="15" spans="1:12" s="29" customFormat="1" ht="14.25" customHeight="1">
      <c r="A15" s="38" t="s">
        <v>32</v>
      </c>
      <c r="B15" s="72">
        <v>1193.309</v>
      </c>
      <c r="C15" s="21">
        <f>+B15/B$17</f>
        <v>0.309921723863411</v>
      </c>
      <c r="D15" s="72">
        <v>1077.3739</v>
      </c>
      <c r="E15" s="21">
        <f>+D15/D$17</f>
        <v>0.28162769485205874</v>
      </c>
      <c r="F15" s="24">
        <f>B15-D15</f>
        <v>115.93509999999992</v>
      </c>
      <c r="G15" s="22">
        <f>B15/D15-1</f>
        <v>0.10760897400614589</v>
      </c>
      <c r="H15" s="143">
        <v>481.161</v>
      </c>
      <c r="I15" s="142">
        <v>477.2959</v>
      </c>
      <c r="J15" s="24">
        <f>H15-I15</f>
        <v>3.865099999999984</v>
      </c>
      <c r="K15" s="22">
        <f>H15/I15-1</f>
        <v>0.008097911589016293</v>
      </c>
      <c r="L15" s="103"/>
    </row>
    <row r="16" spans="1:12" s="29" customFormat="1" ht="12.75">
      <c r="A16" s="42"/>
      <c r="B16" s="72"/>
      <c r="C16" s="21"/>
      <c r="D16" s="72"/>
      <c r="E16" s="21"/>
      <c r="F16" s="24"/>
      <c r="G16" s="22"/>
      <c r="H16" s="145"/>
      <c r="I16" s="144"/>
      <c r="J16" s="24"/>
      <c r="K16" s="22"/>
      <c r="L16" s="103"/>
    </row>
    <row r="17" spans="1:11" s="29" customFormat="1" ht="12.75">
      <c r="A17" s="88" t="s">
        <v>33</v>
      </c>
      <c r="B17" s="90">
        <f>SUM(B14:B15)</f>
        <v>3850.3561</v>
      </c>
      <c r="C17" s="89">
        <f>+B17/B$17</f>
        <v>1</v>
      </c>
      <c r="D17" s="90">
        <f>SUM(D14:D15)</f>
        <v>3825.5254</v>
      </c>
      <c r="E17" s="89">
        <f>+D17/D$17</f>
        <v>1</v>
      </c>
      <c r="F17" s="91">
        <f>B17-D17</f>
        <v>24.83069999999998</v>
      </c>
      <c r="G17" s="92">
        <f>B17/D17-1</f>
        <v>0.006490794702343372</v>
      </c>
      <c r="H17" s="141">
        <f>SUM(H14:H15)</f>
        <v>1434.0881</v>
      </c>
      <c r="I17" s="141">
        <f>SUM(I14:I15)</f>
        <v>1408.5204</v>
      </c>
      <c r="J17" s="91">
        <f>H17-I17</f>
        <v>25.56769999999983</v>
      </c>
      <c r="K17" s="92">
        <f>H17/I17-1</f>
        <v>0.01815216875808101</v>
      </c>
    </row>
    <row r="18" spans="1:12" ht="12.75">
      <c r="A18" s="29"/>
      <c r="B18" s="29"/>
      <c r="C18" s="29"/>
      <c r="D18" s="29"/>
      <c r="E18" s="29"/>
      <c r="F18" s="29"/>
      <c r="G18" s="109"/>
      <c r="H18" s="145"/>
      <c r="I18" s="144"/>
      <c r="J18" s="29"/>
      <c r="K18" s="109"/>
      <c r="L18" s="72"/>
    </row>
    <row r="19" spans="1:12" ht="12.75">
      <c r="A19" s="38" t="s">
        <v>34</v>
      </c>
      <c r="B19" s="72">
        <v>1002.5616</v>
      </c>
      <c r="C19" s="21">
        <f aca="true" t="shared" si="1" ref="C19:C25">+B19/B$25</f>
        <v>0.26038152678917154</v>
      </c>
      <c r="D19" s="72">
        <v>1191.1097</v>
      </c>
      <c r="E19" s="21">
        <f aca="true" t="shared" si="2" ref="E19:E25">+D19/D$25</f>
        <v>0.31135850955664957</v>
      </c>
      <c r="F19" s="24">
        <f aca="true" t="shared" si="3" ref="F19:F25">B19-D19</f>
        <v>-188.54809999999998</v>
      </c>
      <c r="G19" s="22">
        <f aca="true" t="shared" si="4" ref="G19:G25">B19/D19-1</f>
        <v>-0.1582961670113172</v>
      </c>
      <c r="H19" s="129">
        <v>355.0606</v>
      </c>
      <c r="I19" s="140">
        <v>419.0257</v>
      </c>
      <c r="J19" s="24">
        <f aca="true" t="shared" si="5" ref="J19:J25">H19-I19</f>
        <v>-63.96509999999995</v>
      </c>
      <c r="K19" s="22">
        <f aca="true" t="shared" si="6" ref="K19:K25">H19/I19-1</f>
        <v>-0.15265197337537995</v>
      </c>
      <c r="L19" s="72"/>
    </row>
    <row r="20" spans="1:12" ht="12.75">
      <c r="A20" s="38" t="s">
        <v>35</v>
      </c>
      <c r="B20" s="72">
        <v>565.6257</v>
      </c>
      <c r="C20" s="21">
        <f t="shared" si="1"/>
        <v>0.14690217873614342</v>
      </c>
      <c r="D20" s="72">
        <v>443.008</v>
      </c>
      <c r="E20" s="21">
        <f t="shared" si="2"/>
        <v>0.11580319646601166</v>
      </c>
      <c r="F20" s="87">
        <f t="shared" si="3"/>
        <v>122.61770000000007</v>
      </c>
      <c r="G20" s="22">
        <f t="shared" si="4"/>
        <v>0.2767843921554465</v>
      </c>
      <c r="H20" s="129">
        <v>197.5257</v>
      </c>
      <c r="I20" s="140">
        <v>160.082</v>
      </c>
      <c r="J20" s="87">
        <f t="shared" si="5"/>
        <v>37.44370000000001</v>
      </c>
      <c r="K20" s="22">
        <f t="shared" si="6"/>
        <v>0.23390324958458786</v>
      </c>
      <c r="L20" s="72"/>
    </row>
    <row r="21" spans="1:12" ht="12.75">
      <c r="A21" s="38" t="s">
        <v>36</v>
      </c>
      <c r="B21" s="72">
        <v>214.022</v>
      </c>
      <c r="C21" s="21">
        <f t="shared" si="1"/>
        <v>0.055584988619624034</v>
      </c>
      <c r="D21" s="72">
        <v>261.2531</v>
      </c>
      <c r="E21" s="21">
        <f t="shared" si="2"/>
        <v>0.06829209419842214</v>
      </c>
      <c r="F21" s="24">
        <f t="shared" si="3"/>
        <v>-47.231100000000026</v>
      </c>
      <c r="G21" s="22">
        <f t="shared" si="4"/>
        <v>-0.18078675430071456</v>
      </c>
      <c r="H21" s="129">
        <v>72.545</v>
      </c>
      <c r="I21" s="140">
        <v>88.1731</v>
      </c>
      <c r="J21" s="24">
        <f t="shared" si="5"/>
        <v>-15.628100000000003</v>
      </c>
      <c r="K21" s="22">
        <f t="shared" si="6"/>
        <v>-0.17724339963095326</v>
      </c>
      <c r="L21" s="72"/>
    </row>
    <row r="22" spans="1:12" ht="12.75">
      <c r="A22" s="38" t="s">
        <v>37</v>
      </c>
      <c r="B22" s="72">
        <v>300.9289</v>
      </c>
      <c r="C22" s="21">
        <f t="shared" si="1"/>
        <v>0.07815612171559924</v>
      </c>
      <c r="D22" s="72">
        <v>267.909</v>
      </c>
      <c r="E22" s="21">
        <f t="shared" si="2"/>
        <v>0.07003196005944073</v>
      </c>
      <c r="F22" s="24">
        <f t="shared" si="3"/>
        <v>33.01990000000001</v>
      </c>
      <c r="G22" s="22">
        <f t="shared" si="4"/>
        <v>0.12325043204968855</v>
      </c>
      <c r="H22" s="129">
        <v>126.9029</v>
      </c>
      <c r="I22" s="140">
        <v>108.397</v>
      </c>
      <c r="J22" s="24">
        <f t="shared" si="5"/>
        <v>18.505899999999997</v>
      </c>
      <c r="K22" s="22">
        <f t="shared" si="6"/>
        <v>0.17072335950256923</v>
      </c>
      <c r="L22" s="72"/>
    </row>
    <row r="23" spans="1:12" ht="12.75">
      <c r="A23" s="38" t="s">
        <v>38</v>
      </c>
      <c r="B23" s="72">
        <v>813.7322</v>
      </c>
      <c r="C23" s="21">
        <f t="shared" si="1"/>
        <v>0.21133946545879226</v>
      </c>
      <c r="D23" s="72">
        <v>779.297</v>
      </c>
      <c r="E23" s="21">
        <f t="shared" si="2"/>
        <v>0.20370982825676623</v>
      </c>
      <c r="F23" s="24">
        <f t="shared" si="3"/>
        <v>34.43520000000001</v>
      </c>
      <c r="G23" s="22">
        <f t="shared" si="4"/>
        <v>0.044187517724307845</v>
      </c>
      <c r="H23" s="129">
        <v>252.6772</v>
      </c>
      <c r="I23" s="140">
        <v>253.97</v>
      </c>
      <c r="J23" s="24">
        <f t="shared" si="5"/>
        <v>-1.2927999999999997</v>
      </c>
      <c r="K23" s="22">
        <f t="shared" si="6"/>
        <v>-0.0050903650037406045</v>
      </c>
      <c r="L23" s="72"/>
    </row>
    <row r="24" spans="1:12" s="29" customFormat="1" ht="12.75">
      <c r="A24" s="38" t="s">
        <v>39</v>
      </c>
      <c r="B24" s="72">
        <v>953.4857</v>
      </c>
      <c r="C24" s="21">
        <f t="shared" si="1"/>
        <v>0.24763571868066955</v>
      </c>
      <c r="D24" s="72">
        <v>882.948</v>
      </c>
      <c r="E24" s="21">
        <f t="shared" si="2"/>
        <v>0.23080441146270964</v>
      </c>
      <c r="F24" s="24">
        <f t="shared" si="3"/>
        <v>70.53769999999997</v>
      </c>
      <c r="G24" s="22">
        <f t="shared" si="4"/>
        <v>0.07988884962647846</v>
      </c>
      <c r="H24" s="129">
        <v>429.3767</v>
      </c>
      <c r="I24" s="140">
        <v>378.871</v>
      </c>
      <c r="J24" s="24">
        <f t="shared" si="5"/>
        <v>50.50570000000005</v>
      </c>
      <c r="K24" s="22">
        <f t="shared" si="6"/>
        <v>0.13330579537626286</v>
      </c>
      <c r="L24" s="72"/>
    </row>
    <row r="25" spans="1:11" ht="12.75">
      <c r="A25" s="88" t="s">
        <v>40</v>
      </c>
      <c r="B25" s="90">
        <f>SUM(B19:B24)</f>
        <v>3850.3561</v>
      </c>
      <c r="C25" s="89">
        <f t="shared" si="1"/>
        <v>1</v>
      </c>
      <c r="D25" s="90">
        <f>SUM(D19:D24)</f>
        <v>3825.5248</v>
      </c>
      <c r="E25" s="89">
        <f t="shared" si="2"/>
        <v>1</v>
      </c>
      <c r="F25" s="91">
        <f t="shared" si="3"/>
        <v>24.83129999999983</v>
      </c>
      <c r="G25" s="92">
        <f t="shared" si="4"/>
        <v>0.006490952561593488</v>
      </c>
      <c r="H25" s="141">
        <f>SUM(H19:H24)</f>
        <v>1434.0881</v>
      </c>
      <c r="I25" s="141">
        <f>SUM(I19:I24)</f>
        <v>1408.5187999999998</v>
      </c>
      <c r="J25" s="91">
        <f t="shared" si="5"/>
        <v>25.569300000000112</v>
      </c>
      <c r="K25" s="92">
        <f t="shared" si="6"/>
        <v>0.01815332532302727</v>
      </c>
    </row>
    <row r="28" spans="1:13" ht="12.75">
      <c r="A28" s="102" t="s">
        <v>65</v>
      </c>
      <c r="B28" s="7">
        <f>B3</f>
        <v>40086</v>
      </c>
      <c r="C28" s="7">
        <f>D11</f>
        <v>39721</v>
      </c>
      <c r="D28" s="7" t="str">
        <f>F11</f>
        <v>Var. Ass.</v>
      </c>
      <c r="E28" s="8" t="str">
        <f>G11</f>
        <v>Var. %</v>
      </c>
      <c r="M28" s="72"/>
    </row>
    <row r="29" spans="1:5" s="60" customFormat="1" ht="12.75">
      <c r="A29" s="75" t="s">
        <v>25</v>
      </c>
      <c r="B29" s="96">
        <f>B8</f>
        <v>129.19900000000004</v>
      </c>
      <c r="C29" s="29">
        <v>130.2</v>
      </c>
      <c r="D29" s="31">
        <f>B29-C29</f>
        <v>-1.000999999999948</v>
      </c>
      <c r="E29" s="32">
        <f>B29/C29-1</f>
        <v>-0.007688172043010311</v>
      </c>
    </row>
    <row r="30" spans="1:5" ht="12.75">
      <c r="A30" s="9" t="s">
        <v>26</v>
      </c>
      <c r="B30" s="66">
        <v>390.0977</v>
      </c>
      <c r="C30">
        <v>350.4</v>
      </c>
      <c r="D30" s="24">
        <f>B30-C30</f>
        <v>39.6977</v>
      </c>
      <c r="E30" s="22">
        <f>B30/C30-1</f>
        <v>0.11329252283105018</v>
      </c>
    </row>
    <row r="31" spans="1:5" ht="12.75">
      <c r="A31" s="65" t="s">
        <v>27</v>
      </c>
      <c r="B31" s="59">
        <f>+B29/B30</f>
        <v>0.3311965182055676</v>
      </c>
      <c r="C31" s="59">
        <f>+C29/C30</f>
        <v>0.3715753424657534</v>
      </c>
      <c r="D31" s="123" t="s">
        <v>90</v>
      </c>
      <c r="E31" s="74"/>
    </row>
  </sheetData>
  <printOptions/>
  <pageMargins left="0.75" right="0.75" top="1" bottom="1" header="0.5" footer="0.5"/>
  <pageSetup horizontalDpi="600" verticalDpi="600" orientation="landscape" paperSize="9" r:id="rId1"/>
  <ignoredErrors>
    <ignoredError sqref="F14:G14 C8:C25 D8:D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5:K21"/>
  <sheetViews>
    <sheetView workbookViewId="0" topLeftCell="A1">
      <selection activeCell="B20" sqref="B20"/>
    </sheetView>
  </sheetViews>
  <sheetFormatPr defaultColWidth="9.140625" defaultRowHeight="12.75"/>
  <cols>
    <col min="1" max="1" width="30.28125" style="0" customWidth="1"/>
    <col min="2" max="4" width="10.140625" style="0" bestFit="1" customWidth="1"/>
    <col min="5" max="5" width="11.8515625" style="0" customWidth="1"/>
    <col min="6" max="6" width="14.140625" style="0" customWidth="1"/>
    <col min="7" max="7" width="13.421875" style="0" customWidth="1"/>
    <col min="8" max="8" width="12.57421875" style="0" customWidth="1"/>
    <col min="9" max="9" width="12.7109375" style="0" bestFit="1" customWidth="1"/>
    <col min="10" max="10" width="9.421875" style="0" customWidth="1"/>
  </cols>
  <sheetData>
    <row r="5" spans="1:11" ht="21" customHeight="1">
      <c r="A5" s="36" t="s">
        <v>77</v>
      </c>
      <c r="B5" s="7">
        <f>+Ambiente!B3</f>
        <v>40086</v>
      </c>
      <c r="C5" s="12" t="str">
        <f>E5</f>
        <v>Inc%</v>
      </c>
      <c r="D5" s="7">
        <f>+Ambiente!D3</f>
        <v>39721</v>
      </c>
      <c r="E5" s="12" t="str">
        <f>Ambiente!E3</f>
        <v>Inc%</v>
      </c>
      <c r="F5" s="12" t="str">
        <f>Ambiente!F3</f>
        <v>Var. Ass.</v>
      </c>
      <c r="G5" s="8" t="str">
        <f>Ambiente!G3</f>
        <v>Var. %</v>
      </c>
      <c r="H5" s="104" t="s">
        <v>70</v>
      </c>
      <c r="I5" s="104" t="s">
        <v>69</v>
      </c>
      <c r="J5" s="12" t="s">
        <v>18</v>
      </c>
      <c r="K5" s="8" t="s">
        <v>19</v>
      </c>
    </row>
    <row r="6" spans="1:11" ht="12.75">
      <c r="A6" s="37" t="s">
        <v>22</v>
      </c>
      <c r="B6" s="51">
        <v>77.4217</v>
      </c>
      <c r="C6" s="30">
        <f>+B6/B$6</f>
        <v>1</v>
      </c>
      <c r="D6" s="51">
        <v>57.1099</v>
      </c>
      <c r="E6" s="30">
        <f>+D6/D$6</f>
        <v>1</v>
      </c>
      <c r="F6" s="111">
        <f>B6-D6</f>
        <v>20.311799999999998</v>
      </c>
      <c r="G6" s="32">
        <f>B6/D6-1</f>
        <v>0.3556616278438589</v>
      </c>
      <c r="H6" s="124">
        <v>24.387</v>
      </c>
      <c r="I6" s="124">
        <v>17.8932</v>
      </c>
      <c r="J6" s="111">
        <f>H6-I6</f>
        <v>6.4938</v>
      </c>
      <c r="K6" s="32">
        <f>H6/I6-1</f>
        <v>0.3629199919522501</v>
      </c>
    </row>
    <row r="7" spans="1:11" ht="12.75">
      <c r="A7" s="38" t="s">
        <v>23</v>
      </c>
      <c r="B7" s="72">
        <v>-46.5454</v>
      </c>
      <c r="C7" s="77">
        <f>+B7/B$6</f>
        <v>-0.6011932055224827</v>
      </c>
      <c r="D7" s="72">
        <v>-34.2541</v>
      </c>
      <c r="E7" s="77">
        <f>+D7/D$6</f>
        <v>-0.5997926804284371</v>
      </c>
      <c r="F7" s="154">
        <f>B7-D7</f>
        <v>-12.2913</v>
      </c>
      <c r="G7" s="45">
        <f>B7/D7-1</f>
        <v>0.35882711850552185</v>
      </c>
      <c r="H7" s="129">
        <v>-15.0359</v>
      </c>
      <c r="I7" s="140">
        <v>-11.8034</v>
      </c>
      <c r="J7" s="154">
        <f>H7-I7</f>
        <v>-3.2325</v>
      </c>
      <c r="K7" s="45">
        <f>H7/I7-1</f>
        <v>0.27386176864293343</v>
      </c>
    </row>
    <row r="8" spans="1:11" ht="12.75">
      <c r="A8" s="38" t="s">
        <v>7</v>
      </c>
      <c r="B8" s="72">
        <v>-17.5579</v>
      </c>
      <c r="C8" s="77">
        <f>+B8/B$6</f>
        <v>-0.2267826720415594</v>
      </c>
      <c r="D8" s="72">
        <v>-13.4876</v>
      </c>
      <c r="E8" s="77">
        <f>+D8/D$6</f>
        <v>-0.23616921059220905</v>
      </c>
      <c r="F8" s="150">
        <f>B8-D8</f>
        <v>-4.0703</v>
      </c>
      <c r="G8" s="45">
        <f>B8/D8-1</f>
        <v>0.301780895044337</v>
      </c>
      <c r="H8" s="129">
        <v>-5.1654</v>
      </c>
      <c r="I8" s="140">
        <v>-3.3693</v>
      </c>
      <c r="J8" s="154">
        <f>H8-I8</f>
        <v>-1.7961</v>
      </c>
      <c r="K8" s="45">
        <f>H8/I8-1</f>
        <v>0.5330780874365595</v>
      </c>
    </row>
    <row r="9" spans="1:11" ht="12.75">
      <c r="A9" s="38" t="s">
        <v>10</v>
      </c>
      <c r="B9" s="72">
        <v>2.712</v>
      </c>
      <c r="C9" s="46">
        <f>+B9/B$6</f>
        <v>0.0350289389150587</v>
      </c>
      <c r="D9" s="72">
        <v>1.5478</v>
      </c>
      <c r="E9" s="46">
        <f>+D9/D$6</f>
        <v>0.02710213115414315</v>
      </c>
      <c r="F9" s="112">
        <f>B9-D9</f>
        <v>1.1642000000000001</v>
      </c>
      <c r="G9" s="45">
        <f>B9/D9-1</f>
        <v>0.7521643623207133</v>
      </c>
      <c r="H9" s="129">
        <v>1.183</v>
      </c>
      <c r="I9" s="140">
        <v>0.6397</v>
      </c>
      <c r="J9" s="112">
        <f>H9-I9</f>
        <v>0.5433</v>
      </c>
      <c r="K9" s="45">
        <f>H9/I9-1</f>
        <v>0.8493043614194153</v>
      </c>
    </row>
    <row r="10" spans="1:11" ht="12.75">
      <c r="A10" s="39" t="s">
        <v>24</v>
      </c>
      <c r="B10" s="53">
        <f>SUM(B6:B9)</f>
        <v>16.0304</v>
      </c>
      <c r="C10" s="26">
        <f>+B10/B$6</f>
        <v>0.2070530613510166</v>
      </c>
      <c r="D10" s="53">
        <f>SUM(D6:D9)</f>
        <v>10.916000000000002</v>
      </c>
      <c r="E10" s="26">
        <f>+D10/D$6</f>
        <v>0.191140240133497</v>
      </c>
      <c r="F10" s="27">
        <f>B10-D10</f>
        <v>5.114399999999998</v>
      </c>
      <c r="G10" s="28">
        <f>B10/D10-1</f>
        <v>0.46852326859655524</v>
      </c>
      <c r="H10" s="126">
        <f>SUM(H6:H9)</f>
        <v>5.3687000000000005</v>
      </c>
      <c r="I10" s="126">
        <f>SUM(I6:I9)</f>
        <v>3.3602000000000003</v>
      </c>
      <c r="J10" s="27">
        <f>H10-I10</f>
        <v>2.0085</v>
      </c>
      <c r="K10" s="28">
        <f>H10/I10-1</f>
        <v>0.5977322778406047</v>
      </c>
    </row>
    <row r="11" spans="1:7" ht="12.75">
      <c r="A11" s="42"/>
      <c r="B11" s="10"/>
      <c r="C11" s="10"/>
      <c r="D11" s="10"/>
      <c r="E11" s="10"/>
      <c r="F11" s="10"/>
      <c r="G11" s="10"/>
    </row>
    <row r="12" ht="12.75">
      <c r="A12" s="40"/>
    </row>
    <row r="13" spans="1:9" ht="17.25" customHeight="1">
      <c r="A13" s="36" t="s">
        <v>17</v>
      </c>
      <c r="B13" s="7">
        <f>B5</f>
        <v>40086</v>
      </c>
      <c r="C13" s="7">
        <f>D5</f>
        <v>39721</v>
      </c>
      <c r="D13" s="12" t="str">
        <f>F5</f>
        <v>Var. Ass.</v>
      </c>
      <c r="E13" s="8" t="str">
        <f>G5</f>
        <v>Var. %</v>
      </c>
      <c r="F13" s="104" t="s">
        <v>70</v>
      </c>
      <c r="G13" s="104" t="s">
        <v>69</v>
      </c>
      <c r="H13" s="12" t="s">
        <v>18</v>
      </c>
      <c r="I13" s="8" t="s">
        <v>19</v>
      </c>
    </row>
    <row r="14" spans="1:9" ht="12.75">
      <c r="A14" s="97" t="s">
        <v>41</v>
      </c>
      <c r="D14" s="24"/>
      <c r="E14" s="22"/>
      <c r="F14" s="70"/>
      <c r="H14" s="112"/>
      <c r="I14" s="110"/>
    </row>
    <row r="15" spans="1:9" ht="12.75">
      <c r="A15" s="38" t="s">
        <v>66</v>
      </c>
      <c r="B15" s="66">
        <v>327.065</v>
      </c>
      <c r="C15" s="66">
        <v>325.989</v>
      </c>
      <c r="D15" s="24">
        <f>B15-C15</f>
        <v>1.0760000000000218</v>
      </c>
      <c r="E15" s="22">
        <f>B15/C15-1</f>
        <v>0.0033007248710845705</v>
      </c>
      <c r="F15" s="146">
        <v>-4.432</v>
      </c>
      <c r="G15" s="146">
        <v>-0.475</v>
      </c>
      <c r="H15" s="146">
        <f>F15-G15</f>
        <v>-3.9570000000000003</v>
      </c>
      <c r="I15" s="149">
        <f>F15/G15-1</f>
        <v>8.330526315789475</v>
      </c>
    </row>
    <row r="16" spans="1:9" ht="12.75">
      <c r="A16" s="41" t="s">
        <v>42</v>
      </c>
      <c r="B16" s="44">
        <v>61</v>
      </c>
      <c r="C16" s="44">
        <v>63</v>
      </c>
      <c r="D16" s="80">
        <f>B16-C16</f>
        <v>-2</v>
      </c>
      <c r="E16" s="23">
        <f>B16/C16-1</f>
        <v>-0.031746031746031744</v>
      </c>
      <c r="F16" s="147">
        <v>-1</v>
      </c>
      <c r="G16" s="147">
        <v>1</v>
      </c>
      <c r="H16" s="147">
        <f>F16-G16</f>
        <v>-2</v>
      </c>
      <c r="I16" s="148">
        <f>F16/G16-1</f>
        <v>-2</v>
      </c>
    </row>
    <row r="17" ht="12.75">
      <c r="A17" s="40"/>
    </row>
    <row r="18" spans="1:5" ht="12.75">
      <c r="A18" s="102" t="s">
        <v>65</v>
      </c>
      <c r="B18" s="7">
        <f>B13</f>
        <v>40086</v>
      </c>
      <c r="C18" s="7">
        <f>C13</f>
        <v>39721</v>
      </c>
      <c r="D18" s="12" t="str">
        <f>D13</f>
        <v>Var. Ass.</v>
      </c>
      <c r="E18" s="8" t="str">
        <f>E13</f>
        <v>Var. %</v>
      </c>
    </row>
    <row r="19" spans="1:5" ht="12.75">
      <c r="A19" s="75" t="s">
        <v>25</v>
      </c>
      <c r="B19" s="96">
        <f>B10</f>
        <v>16.0304</v>
      </c>
      <c r="C19" s="96">
        <f>D10</f>
        <v>10.916000000000002</v>
      </c>
      <c r="D19" s="31">
        <f>B19-C19</f>
        <v>5.114399999999998</v>
      </c>
      <c r="E19" s="32">
        <f>B19/C19-1</f>
        <v>0.46852326859655524</v>
      </c>
    </row>
    <row r="20" spans="1:5" ht="12.75">
      <c r="A20" s="9" t="s">
        <v>26</v>
      </c>
      <c r="B20" s="66">
        <v>390.0977</v>
      </c>
      <c r="C20">
        <v>350.4</v>
      </c>
      <c r="D20" s="24">
        <f>B20-C20</f>
        <v>39.6977</v>
      </c>
      <c r="E20" s="22">
        <f>B20/C20-1</f>
        <v>0.11329252283105018</v>
      </c>
    </row>
    <row r="21" spans="1:5" s="60" customFormat="1" ht="12.75">
      <c r="A21" s="65" t="s">
        <v>27</v>
      </c>
      <c r="B21" s="59">
        <f>+B19/B20</f>
        <v>0.041093295346268384</v>
      </c>
      <c r="C21" s="59">
        <f>+C19/C20</f>
        <v>0.03115296803652969</v>
      </c>
      <c r="D21" s="123" t="s">
        <v>91</v>
      </c>
      <c r="E21" s="7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0: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2009-11-09T16:28:41Z</cp:lastPrinted>
  <dcterms:created xsi:type="dcterms:W3CDTF">2008-08-08T14:48:29Z</dcterms:created>
  <dcterms:modified xsi:type="dcterms:W3CDTF">2009-11-11T08:24:09Z</dcterms:modified>
  <cp:category/>
  <cp:version/>
  <cp:contentType/>
  <cp:contentStatus/>
</cp:coreProperties>
</file>